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AStevans\Desktop\"/>
    </mc:Choice>
  </mc:AlternateContent>
  <xr:revisionPtr revIDLastSave="0" documentId="8_{C60F5E7F-AFBC-4AF1-BB5F-CE44CC57AFDE}" xr6:coauthVersionLast="47" xr6:coauthVersionMax="47" xr10:uidLastSave="{00000000-0000-0000-0000-000000000000}"/>
  <bookViews>
    <workbookView xWindow="-110" yWindow="-110" windowWidth="19420" windowHeight="11500" activeTab="1" xr2:uid="{56995A1A-1789-4E19-BC2B-AED7F0EA96D0}"/>
  </bookViews>
  <sheets>
    <sheet name="7990NTP-P" sheetId="7" r:id="rId1"/>
    <sheet name="FL Info" sheetId="13" r:id="rId2"/>
  </sheets>
  <definedNames>
    <definedName name="\\I4" hidden="1">#NAME?</definedName>
    <definedName name="\\I8" hidden="1">#NAME?</definedName>
    <definedName name="\I">#REF!</definedName>
    <definedName name="\I2">#REF!</definedName>
    <definedName name="\I3">#REF!</definedName>
    <definedName name="\I4">#REF!</definedName>
    <definedName name="\I5">#REF!</definedName>
    <definedName name="\I6">#REF!</definedName>
    <definedName name="\I7">#REF!</definedName>
    <definedName name="\I8">#REF!</definedName>
    <definedName name="\I8a">#REF!</definedName>
    <definedName name="\I9">#REF!</definedName>
    <definedName name="_1_5">#REF!</definedName>
    <definedName name="BACKA">#REF!</definedName>
    <definedName name="BACKB">#REF!</definedName>
    <definedName name="BACKC">#REF!</definedName>
    <definedName name="BACKD">#REF!</definedName>
    <definedName name="BLOCK">#REF!</definedName>
    <definedName name="i">#REF!</definedName>
    <definedName name="_xlnm.Print_Area" localSheetId="0">'7990NTP-P'!$A$1:$R$116</definedName>
    <definedName name="_xlnm.Print_Area" localSheetId="1">'FL Info'!$A$1:$AC$353</definedName>
    <definedName name="repor1">#REF!</definedName>
    <definedName name="REPO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7" l="1"/>
  <c r="N48" i="7"/>
  <c r="O48" i="7"/>
  <c r="P48" i="7"/>
  <c r="Q48" i="7"/>
  <c r="R48" i="7"/>
  <c r="S48" i="7"/>
  <c r="AA111" i="13" s="1"/>
  <c r="T48" i="7"/>
  <c r="AE111" i="13" s="1"/>
  <c r="U48" i="7"/>
  <c r="AI111" i="13" s="1"/>
  <c r="V48" i="7"/>
  <c r="M12" i="7"/>
  <c r="C24" i="13" s="1"/>
  <c r="N12" i="7"/>
  <c r="G24" i="13" s="1"/>
  <c r="O12" i="7"/>
  <c r="K24" i="13" s="1"/>
  <c r="P12" i="7"/>
  <c r="O24" i="13" s="1"/>
  <c r="Q12" i="7"/>
  <c r="S24" i="13" s="1"/>
  <c r="R12" i="7"/>
  <c r="W24" i="13" s="1"/>
  <c r="S12" i="7"/>
  <c r="T12" i="7"/>
  <c r="U12" i="7"/>
  <c r="AI24" i="13" s="1"/>
  <c r="V12" i="7"/>
  <c r="AJ111" i="13"/>
  <c r="AF111" i="13"/>
  <c r="AB111" i="13"/>
  <c r="X111" i="13"/>
  <c r="W111" i="13"/>
  <c r="T111" i="13"/>
  <c r="S111" i="13"/>
  <c r="P111" i="13"/>
  <c r="O111" i="13"/>
  <c r="L111" i="13"/>
  <c r="K111" i="13"/>
  <c r="H111" i="13"/>
  <c r="G111" i="13"/>
  <c r="D111" i="13"/>
  <c r="C111" i="13"/>
  <c r="AJ24" i="13"/>
  <c r="AF24" i="13"/>
  <c r="AE24" i="13"/>
  <c r="AB24" i="13"/>
  <c r="AA24" i="13"/>
  <c r="X24" i="13"/>
  <c r="T24" i="13"/>
  <c r="P24" i="13"/>
  <c r="L24" i="13"/>
  <c r="H24" i="13"/>
  <c r="D24" i="13"/>
  <c r="AK24" i="13" l="1"/>
  <c r="AK111" i="13"/>
  <c r="H300" i="13"/>
  <c r="U17" i="7" l="1"/>
  <c r="AI34" i="13" s="1"/>
  <c r="T18" i="7"/>
  <c r="AE38" i="13" s="1"/>
  <c r="U21" i="7"/>
  <c r="AI47" i="13" s="1"/>
  <c r="U28" i="7"/>
  <c r="AI53" i="13" s="1"/>
  <c r="U37" i="7"/>
  <c r="AI79" i="13" s="1"/>
  <c r="U38" i="7"/>
  <c r="AI83" i="13" s="1"/>
  <c r="T39" i="7"/>
  <c r="AE85" i="13" s="1"/>
  <c r="U39" i="7"/>
  <c r="AI85" i="13" s="1"/>
  <c r="T40" i="7"/>
  <c r="AE87" i="13" s="1"/>
  <c r="U50" i="7"/>
  <c r="AI117" i="13" s="1"/>
  <c r="T51" i="7"/>
  <c r="AE120" i="13" s="1"/>
  <c r="U51" i="7"/>
  <c r="AI119" i="13" s="1"/>
  <c r="U60" i="7"/>
  <c r="AI144" i="13" s="1"/>
  <c r="U61" i="7"/>
  <c r="AI146" i="13" s="1"/>
  <c r="U69" i="7"/>
  <c r="AI169" i="13" s="1"/>
  <c r="U10" i="7"/>
  <c r="AI19" i="13" s="1"/>
  <c r="AJ257" i="13"/>
  <c r="AJ255" i="13"/>
  <c r="AJ253" i="13"/>
  <c r="AJ251" i="13"/>
  <c r="AJ248" i="13"/>
  <c r="AJ242" i="13"/>
  <c r="AJ169" i="13"/>
  <c r="AJ166" i="13"/>
  <c r="AJ163" i="13"/>
  <c r="AJ160" i="13"/>
  <c r="AJ157" i="13"/>
  <c r="AJ154" i="13"/>
  <c r="AJ151" i="13"/>
  <c r="AJ148" i="13"/>
  <c r="AJ146" i="13"/>
  <c r="AJ144" i="13"/>
  <c r="AJ141" i="13"/>
  <c r="AJ138" i="13"/>
  <c r="AJ136" i="13"/>
  <c r="AJ134" i="13"/>
  <c r="AJ131" i="13"/>
  <c r="AJ128" i="13"/>
  <c r="AJ125" i="13"/>
  <c r="AJ122" i="13"/>
  <c r="AJ119" i="13"/>
  <c r="AJ116" i="13"/>
  <c r="AJ113" i="13"/>
  <c r="AJ108" i="13"/>
  <c r="AJ105" i="13"/>
  <c r="AJ102" i="13"/>
  <c r="AJ99" i="13"/>
  <c r="AJ96" i="13"/>
  <c r="AJ93" i="13"/>
  <c r="AJ90" i="13"/>
  <c r="AJ87" i="13"/>
  <c r="AJ85" i="13"/>
  <c r="AJ82" i="13"/>
  <c r="AJ79" i="13"/>
  <c r="AJ76" i="13"/>
  <c r="AJ73" i="13"/>
  <c r="AJ70" i="13"/>
  <c r="AJ67" i="13"/>
  <c r="AJ64" i="13"/>
  <c r="AJ61" i="13"/>
  <c r="AJ58" i="13"/>
  <c r="AJ55" i="13"/>
  <c r="AJ52" i="13"/>
  <c r="AJ49" i="13"/>
  <c r="AJ46" i="13"/>
  <c r="AJ43" i="13"/>
  <c r="AJ40" i="13"/>
  <c r="AJ37" i="13"/>
  <c r="AJ34" i="13"/>
  <c r="AJ31" i="13"/>
  <c r="AJ28" i="13"/>
  <c r="AJ26" i="13"/>
  <c r="AJ21" i="13"/>
  <c r="AJ18" i="13"/>
  <c r="AI250" i="13"/>
  <c r="AJ249" i="13"/>
  <c r="AI249" i="13"/>
  <c r="AI233" i="13"/>
  <c r="AI232" i="13"/>
  <c r="AI230" i="13"/>
  <c r="AI229" i="13"/>
  <c r="AI227" i="13"/>
  <c r="AI226" i="13"/>
  <c r="AI224" i="13"/>
  <c r="AI223" i="13"/>
  <c r="AI221" i="13"/>
  <c r="AI220" i="13"/>
  <c r="AI218" i="13"/>
  <c r="AI217" i="13"/>
  <c r="AI215" i="13"/>
  <c r="AI214" i="13"/>
  <c r="AI212" i="13"/>
  <c r="AI211" i="13"/>
  <c r="AI209" i="13"/>
  <c r="AI208" i="13"/>
  <c r="AI206" i="13"/>
  <c r="AI205" i="13"/>
  <c r="AI203" i="13"/>
  <c r="AI202" i="13"/>
  <c r="AI200" i="13"/>
  <c r="AI198" i="13"/>
  <c r="AI196" i="13"/>
  <c r="AI194" i="13"/>
  <c r="AI192" i="13"/>
  <c r="AI190" i="13"/>
  <c r="AJ188" i="13"/>
  <c r="AI188" i="13"/>
  <c r="AI186" i="13"/>
  <c r="AI184" i="13"/>
  <c r="AI182" i="13"/>
  <c r="AI181" i="13"/>
  <c r="AI179" i="13"/>
  <c r="AI178" i="13"/>
  <c r="AI176" i="13"/>
  <c r="AJ175" i="13"/>
  <c r="AI175" i="13"/>
  <c r="AI173" i="13"/>
  <c r="AI172" i="13"/>
  <c r="AI170" i="13"/>
  <c r="AI16" i="13"/>
  <c r="AI15" i="13"/>
  <c r="AF257" i="13"/>
  <c r="AF255" i="13"/>
  <c r="AF253" i="13"/>
  <c r="AF251" i="13"/>
  <c r="AF248" i="13"/>
  <c r="AF242" i="13"/>
  <c r="AF169" i="13"/>
  <c r="AF166" i="13"/>
  <c r="AF163" i="13"/>
  <c r="AF160" i="13"/>
  <c r="AF157" i="13"/>
  <c r="AF154" i="13"/>
  <c r="AF151" i="13"/>
  <c r="AF148" i="13"/>
  <c r="AF146" i="13"/>
  <c r="AF144" i="13"/>
  <c r="AF141" i="13"/>
  <c r="AF138" i="13"/>
  <c r="AF136" i="13"/>
  <c r="AF134" i="13"/>
  <c r="AF131" i="13"/>
  <c r="AF128" i="13"/>
  <c r="AF125" i="13"/>
  <c r="AF122" i="13"/>
  <c r="AF119" i="13"/>
  <c r="AF116" i="13"/>
  <c r="AF113" i="13"/>
  <c r="AF108" i="13"/>
  <c r="AF105" i="13"/>
  <c r="AF102" i="13"/>
  <c r="AF99" i="13"/>
  <c r="AF96" i="13"/>
  <c r="AF93" i="13"/>
  <c r="AF90" i="13"/>
  <c r="AF87" i="13"/>
  <c r="AF85" i="13"/>
  <c r="AF82" i="13"/>
  <c r="AF79" i="13"/>
  <c r="AF76" i="13"/>
  <c r="AF73" i="13"/>
  <c r="AF70" i="13"/>
  <c r="AF67" i="13"/>
  <c r="AF64" i="13"/>
  <c r="AF61" i="13"/>
  <c r="AF58" i="13"/>
  <c r="AF55" i="13"/>
  <c r="AF52" i="13"/>
  <c r="AF49" i="13"/>
  <c r="AF46" i="13"/>
  <c r="AF43" i="13"/>
  <c r="AF40" i="13"/>
  <c r="AF37" i="13"/>
  <c r="AF34" i="13"/>
  <c r="AF31" i="13"/>
  <c r="AF28" i="13"/>
  <c r="AF26" i="13"/>
  <c r="AF21" i="13"/>
  <c r="AF18" i="13"/>
  <c r="AE250" i="13"/>
  <c r="AF249" i="13"/>
  <c r="AE249" i="13"/>
  <c r="AE233" i="13"/>
  <c r="AE232" i="13"/>
  <c r="AE230" i="13"/>
  <c r="AE229" i="13"/>
  <c r="AE227" i="13"/>
  <c r="AE226" i="13"/>
  <c r="AE224" i="13"/>
  <c r="AE223" i="13"/>
  <c r="AE221" i="13"/>
  <c r="AE220" i="13"/>
  <c r="AE218" i="13"/>
  <c r="AE217" i="13"/>
  <c r="AE215" i="13"/>
  <c r="AE214" i="13"/>
  <c r="AE212" i="13"/>
  <c r="AE211" i="13"/>
  <c r="AE209" i="13"/>
  <c r="AE208" i="13"/>
  <c r="AE206" i="13"/>
  <c r="AE205" i="13"/>
  <c r="AE203" i="13"/>
  <c r="AE202" i="13"/>
  <c r="AE200" i="13"/>
  <c r="AE198" i="13"/>
  <c r="AE196" i="13"/>
  <c r="AE194" i="13"/>
  <c r="AE192" i="13"/>
  <c r="AE190" i="13"/>
  <c r="AF188" i="13"/>
  <c r="AE188" i="13"/>
  <c r="AE186" i="13"/>
  <c r="AE184" i="13"/>
  <c r="AE182" i="13"/>
  <c r="AE181" i="13"/>
  <c r="AE179" i="13"/>
  <c r="AE178" i="13"/>
  <c r="AE176" i="13"/>
  <c r="AF175" i="13"/>
  <c r="AE175" i="13"/>
  <c r="AE173" i="13"/>
  <c r="AE172" i="13"/>
  <c r="AE170" i="13"/>
  <c r="AE16" i="13"/>
  <c r="AE15" i="13"/>
  <c r="AB253" i="13"/>
  <c r="X253" i="13"/>
  <c r="T253" i="13"/>
  <c r="P253" i="13"/>
  <c r="L253" i="13"/>
  <c r="H253" i="13"/>
  <c r="D253" i="13"/>
  <c r="AB125" i="13"/>
  <c r="X125" i="13"/>
  <c r="T125" i="13"/>
  <c r="P125" i="13"/>
  <c r="L125" i="13"/>
  <c r="H125" i="13"/>
  <c r="D125" i="13"/>
  <c r="AB122" i="13"/>
  <c r="X122" i="13"/>
  <c r="T122" i="13"/>
  <c r="P122" i="13"/>
  <c r="L122" i="13"/>
  <c r="H122" i="13"/>
  <c r="D122" i="13"/>
  <c r="D113" i="7"/>
  <c r="U18" i="7" s="1"/>
  <c r="AI38" i="13" s="1"/>
  <c r="D112" i="7"/>
  <c r="T21" i="7" s="1"/>
  <c r="AE47" i="13" s="1"/>
  <c r="D101" i="7"/>
  <c r="E294" i="13" s="1"/>
  <c r="D100" i="7"/>
  <c r="E293" i="13" s="1"/>
  <c r="C101" i="7"/>
  <c r="E284" i="13" s="1"/>
  <c r="C100" i="7"/>
  <c r="E283" i="13" s="1"/>
  <c r="D99" i="7"/>
  <c r="D98" i="7"/>
  <c r="D97" i="7"/>
  <c r="D96" i="7"/>
  <c r="D95" i="7"/>
  <c r="D94" i="7"/>
  <c r="D93" i="7"/>
  <c r="C99" i="7"/>
  <c r="I86" i="7"/>
  <c r="B99" i="7" s="1"/>
  <c r="J86" i="7"/>
  <c r="B100" i="7" s="1"/>
  <c r="K86" i="7"/>
  <c r="B101" i="7" s="1"/>
  <c r="E101" i="7" s="1"/>
  <c r="F113" i="7" s="1"/>
  <c r="H113" i="7" s="1"/>
  <c r="K79" i="7"/>
  <c r="J79" i="7"/>
  <c r="AB119" i="13"/>
  <c r="X119" i="13"/>
  <c r="AB257" i="13"/>
  <c r="X257" i="13"/>
  <c r="T257" i="13"/>
  <c r="P257" i="13"/>
  <c r="L257" i="13"/>
  <c r="H257" i="13"/>
  <c r="D257" i="13"/>
  <c r="T151" i="13"/>
  <c r="AB166" i="13"/>
  <c r="AB160" i="13"/>
  <c r="AB151" i="13"/>
  <c r="AB144" i="13"/>
  <c r="AB141" i="13"/>
  <c r="AB134" i="13"/>
  <c r="AB131" i="13"/>
  <c r="AB108" i="13"/>
  <c r="AB102" i="13"/>
  <c r="AB96" i="13"/>
  <c r="AB90" i="13"/>
  <c r="AB82" i="13"/>
  <c r="AB76" i="13"/>
  <c r="AB70" i="13"/>
  <c r="AB64" i="13"/>
  <c r="AB55" i="13"/>
  <c r="AB49" i="13"/>
  <c r="AB43" i="13"/>
  <c r="AB37" i="13"/>
  <c r="AB31" i="13"/>
  <c r="AB21" i="13"/>
  <c r="X166" i="13"/>
  <c r="X160" i="13"/>
  <c r="X151" i="13"/>
  <c r="X144" i="13"/>
  <c r="X141" i="13"/>
  <c r="X134" i="13"/>
  <c r="X131" i="13"/>
  <c r="X108" i="13"/>
  <c r="X102" i="13"/>
  <c r="X96" i="13"/>
  <c r="X90" i="13"/>
  <c r="X82" i="13"/>
  <c r="X76" i="13"/>
  <c r="X70" i="13"/>
  <c r="X64" i="13"/>
  <c r="X55" i="13"/>
  <c r="X49" i="13"/>
  <c r="X43" i="13"/>
  <c r="X40" i="13"/>
  <c r="X37" i="13"/>
  <c r="X34" i="13"/>
  <c r="X31" i="13"/>
  <c r="X21" i="13"/>
  <c r="T166" i="13"/>
  <c r="T160" i="13"/>
  <c r="T144" i="13"/>
  <c r="T141" i="13"/>
  <c r="T134" i="13"/>
  <c r="T131" i="13"/>
  <c r="T128" i="13"/>
  <c r="T119" i="13"/>
  <c r="T108" i="13"/>
  <c r="T102" i="13"/>
  <c r="T96" i="13"/>
  <c r="T90" i="13"/>
  <c r="T82" i="13"/>
  <c r="T76" i="13"/>
  <c r="T70" i="13"/>
  <c r="T64" i="13"/>
  <c r="T58" i="13"/>
  <c r="T55" i="13"/>
  <c r="T49" i="13"/>
  <c r="T43" i="13"/>
  <c r="T37" i="13"/>
  <c r="T31" i="13"/>
  <c r="T21" i="13"/>
  <c r="P166" i="13"/>
  <c r="P160" i="13"/>
  <c r="P151" i="13"/>
  <c r="P144" i="13"/>
  <c r="P141" i="13"/>
  <c r="P134" i="13"/>
  <c r="P131" i="13"/>
  <c r="P119" i="13"/>
  <c r="P108" i="13"/>
  <c r="P102" i="13"/>
  <c r="P96" i="13"/>
  <c r="P90" i="13"/>
  <c r="P85" i="13"/>
  <c r="P82" i="13"/>
  <c r="P76" i="13"/>
  <c r="P70" i="13"/>
  <c r="P64" i="13"/>
  <c r="P55" i="13"/>
  <c r="P49" i="13"/>
  <c r="P43" i="13"/>
  <c r="P40" i="13"/>
  <c r="P37" i="13"/>
  <c r="P31" i="13"/>
  <c r="P21" i="13"/>
  <c r="L166" i="13"/>
  <c r="L163" i="13"/>
  <c r="L160" i="13"/>
  <c r="L151" i="13"/>
  <c r="L144" i="13"/>
  <c r="L141" i="13"/>
  <c r="L134" i="13"/>
  <c r="L131" i="13"/>
  <c r="L128" i="13"/>
  <c r="L119" i="13"/>
  <c r="L108" i="13"/>
  <c r="L102" i="13"/>
  <c r="L96" i="13"/>
  <c r="L90" i="13"/>
  <c r="L82" i="13"/>
  <c r="L76" i="13"/>
  <c r="L70" i="13"/>
  <c r="L64" i="13"/>
  <c r="L55" i="13"/>
  <c r="L49" i="13"/>
  <c r="L43" i="13"/>
  <c r="L37" i="13"/>
  <c r="L31" i="13"/>
  <c r="L21" i="13"/>
  <c r="H166" i="13"/>
  <c r="H160" i="13"/>
  <c r="H151" i="13"/>
  <c r="H144" i="13"/>
  <c r="H141" i="13"/>
  <c r="H134" i="13"/>
  <c r="H131" i="13"/>
  <c r="H119" i="13"/>
  <c r="H108" i="13"/>
  <c r="H102" i="13"/>
  <c r="H96" i="13"/>
  <c r="H90" i="13"/>
  <c r="H82" i="13"/>
  <c r="H76" i="13"/>
  <c r="H70" i="13"/>
  <c r="H64" i="13"/>
  <c r="H55" i="13"/>
  <c r="H49" i="13"/>
  <c r="H43" i="13"/>
  <c r="H37" i="13"/>
  <c r="H31" i="13"/>
  <c r="H21" i="13"/>
  <c r="D166" i="13"/>
  <c r="D160" i="13"/>
  <c r="D151" i="13"/>
  <c r="D144" i="13"/>
  <c r="D141" i="13"/>
  <c r="D134" i="13"/>
  <c r="D131" i="13"/>
  <c r="D119" i="13"/>
  <c r="D108" i="13"/>
  <c r="D102" i="13"/>
  <c r="D96" i="13"/>
  <c r="D90" i="13"/>
  <c r="D82" i="13"/>
  <c r="D76" i="13"/>
  <c r="D70" i="13"/>
  <c r="D64" i="13"/>
  <c r="D79" i="13"/>
  <c r="D85" i="13"/>
  <c r="D87" i="13"/>
  <c r="D93" i="13"/>
  <c r="D99" i="13"/>
  <c r="D105" i="13"/>
  <c r="D113" i="13"/>
  <c r="D116" i="13"/>
  <c r="D128" i="13"/>
  <c r="D136" i="13"/>
  <c r="D138" i="13"/>
  <c r="D146" i="13"/>
  <c r="D148" i="13"/>
  <c r="D154" i="13"/>
  <c r="D157" i="13"/>
  <c r="D163" i="13"/>
  <c r="D169" i="13"/>
  <c r="D55" i="13"/>
  <c r="D49" i="13"/>
  <c r="D43" i="13"/>
  <c r="D37" i="13"/>
  <c r="D31" i="13"/>
  <c r="D21" i="13"/>
  <c r="AI46" i="13" l="1"/>
  <c r="U66" i="7"/>
  <c r="AI161" i="13" s="1"/>
  <c r="AI52" i="13"/>
  <c r="U35" i="7"/>
  <c r="AI74" i="13" s="1"/>
  <c r="AI80" i="13"/>
  <c r="U62" i="7"/>
  <c r="AI148" i="13" s="1"/>
  <c r="U32" i="7"/>
  <c r="AI65" i="13" s="1"/>
  <c r="T36" i="7"/>
  <c r="AE77" i="13" s="1"/>
  <c r="T63" i="7"/>
  <c r="AE151" i="13" s="1"/>
  <c r="AI120" i="13"/>
  <c r="T62" i="7"/>
  <c r="T29" i="7"/>
  <c r="AE56" i="13" s="1"/>
  <c r="T28" i="7"/>
  <c r="AE53" i="13" s="1"/>
  <c r="U58" i="7"/>
  <c r="U26" i="7"/>
  <c r="AI256" i="13" s="1"/>
  <c r="T59" i="7"/>
  <c r="AE142" i="13" s="1"/>
  <c r="U27" i="7"/>
  <c r="AI258" i="13" s="1"/>
  <c r="U55" i="7"/>
  <c r="AI132" i="13" s="1"/>
  <c r="T25" i="7"/>
  <c r="AE254" i="13" s="1"/>
  <c r="D102" i="7"/>
  <c r="T52" i="7"/>
  <c r="AE122" i="13" s="1"/>
  <c r="U24" i="7"/>
  <c r="AI251" i="13" s="1"/>
  <c r="U49" i="7"/>
  <c r="AI114" i="13" s="1"/>
  <c r="T47" i="7"/>
  <c r="AE108" i="13" s="1"/>
  <c r="U46" i="7"/>
  <c r="AI106" i="13" s="1"/>
  <c r="T14" i="7"/>
  <c r="AE26" i="13" s="1"/>
  <c r="T17" i="7"/>
  <c r="AE34" i="13" s="1"/>
  <c r="U16" i="7"/>
  <c r="AI32" i="13" s="1"/>
  <c r="U43" i="7"/>
  <c r="AI97" i="13" s="1"/>
  <c r="U13" i="7"/>
  <c r="AI242" i="13" s="1"/>
  <c r="F284" i="13" s="1"/>
  <c r="H284" i="13" s="1"/>
  <c r="AE88" i="13"/>
  <c r="T61" i="7"/>
  <c r="AE146" i="13" s="1"/>
  <c r="T50" i="7"/>
  <c r="AE117" i="13" s="1"/>
  <c r="T38" i="7"/>
  <c r="AE83" i="13" s="1"/>
  <c r="T27" i="7"/>
  <c r="T16" i="7"/>
  <c r="AE32" i="13" s="1"/>
  <c r="U15" i="7"/>
  <c r="AI149" i="13"/>
  <c r="AE35" i="13"/>
  <c r="T60" i="7"/>
  <c r="AE144" i="13" s="1"/>
  <c r="T49" i="7"/>
  <c r="T37" i="7"/>
  <c r="T26" i="7"/>
  <c r="T15" i="7"/>
  <c r="AE29" i="13" s="1"/>
  <c r="AE37" i="13"/>
  <c r="T10" i="7"/>
  <c r="U59" i="7"/>
  <c r="AI142" i="13" s="1"/>
  <c r="U47" i="7"/>
  <c r="AI109" i="13" s="1"/>
  <c r="U36" i="7"/>
  <c r="U25" i="7"/>
  <c r="U14" i="7"/>
  <c r="AI26" i="13" s="1"/>
  <c r="T58" i="7"/>
  <c r="T24" i="7"/>
  <c r="U57" i="7"/>
  <c r="AI136" i="13" s="1"/>
  <c r="U11" i="7"/>
  <c r="AI82" i="13"/>
  <c r="T69" i="7"/>
  <c r="AE169" i="13" s="1"/>
  <c r="T46" i="7"/>
  <c r="T35" i="7"/>
  <c r="T13" i="7"/>
  <c r="AE242" i="13" s="1"/>
  <c r="F283" i="13" s="1"/>
  <c r="H283" i="13" s="1"/>
  <c r="U68" i="7"/>
  <c r="U45" i="7"/>
  <c r="U34" i="7"/>
  <c r="U23" i="7"/>
  <c r="AI248" i="13" s="1"/>
  <c r="AE119" i="13"/>
  <c r="AI18" i="13"/>
  <c r="T68" i="7"/>
  <c r="T57" i="7"/>
  <c r="AE136" i="13" s="1"/>
  <c r="T45" i="7"/>
  <c r="T34" i="7"/>
  <c r="T23" i="7"/>
  <c r="AE248" i="13" s="1"/>
  <c r="T11" i="7"/>
  <c r="U67" i="7"/>
  <c r="AI164" i="13" s="1"/>
  <c r="U56" i="7"/>
  <c r="AI134" i="13" s="1"/>
  <c r="U44" i="7"/>
  <c r="AI100" i="13" s="1"/>
  <c r="U33" i="7"/>
  <c r="AI68" i="13" s="1"/>
  <c r="U22" i="7"/>
  <c r="AI50" i="13" s="1"/>
  <c r="T67" i="7"/>
  <c r="AE163" i="13" s="1"/>
  <c r="T56" i="7"/>
  <c r="AE134" i="13" s="1"/>
  <c r="T44" i="7"/>
  <c r="AE100" i="13" s="1"/>
  <c r="T33" i="7"/>
  <c r="T22" i="7"/>
  <c r="AE50" i="13" s="1"/>
  <c r="T55" i="7"/>
  <c r="AE131" i="13" s="1"/>
  <c r="U65" i="7"/>
  <c r="AI158" i="13" s="1"/>
  <c r="U54" i="7"/>
  <c r="AI129" i="13" s="1"/>
  <c r="U42" i="7"/>
  <c r="AI94" i="13" s="1"/>
  <c r="U31" i="7"/>
  <c r="AI62" i="13" s="1"/>
  <c r="U20" i="7"/>
  <c r="AI64" i="13"/>
  <c r="T32" i="7"/>
  <c r="AE65" i="13" s="1"/>
  <c r="AI31" i="13"/>
  <c r="T65" i="7"/>
  <c r="AE158" i="13" s="1"/>
  <c r="T54" i="7"/>
  <c r="AE128" i="13" s="1"/>
  <c r="T42" i="7"/>
  <c r="AE93" i="13" s="1"/>
  <c r="T31" i="7"/>
  <c r="AE62" i="13" s="1"/>
  <c r="T20" i="7"/>
  <c r="T43" i="7"/>
  <c r="AE97" i="13" s="1"/>
  <c r="AI116" i="13"/>
  <c r="U64" i="7"/>
  <c r="U53" i="7"/>
  <c r="U41" i="7"/>
  <c r="AI91" i="13" s="1"/>
  <c r="U30" i="7"/>
  <c r="AI59" i="13" s="1"/>
  <c r="U19" i="7"/>
  <c r="AI41" i="13" s="1"/>
  <c r="T66" i="7"/>
  <c r="AE160" i="13" s="1"/>
  <c r="T64" i="7"/>
  <c r="AE155" i="13" s="1"/>
  <c r="T53" i="7"/>
  <c r="T41" i="7"/>
  <c r="AE91" i="13" s="1"/>
  <c r="T30" i="7"/>
  <c r="AE58" i="13" s="1"/>
  <c r="T19" i="7"/>
  <c r="U63" i="7"/>
  <c r="U52" i="7"/>
  <c r="U40" i="7"/>
  <c r="U29" i="7"/>
  <c r="E274" i="13"/>
  <c r="AE46" i="13"/>
  <c r="AI96" i="13"/>
  <c r="AI35" i="13"/>
  <c r="AE96" i="13"/>
  <c r="AI37" i="13"/>
  <c r="AE161" i="13"/>
  <c r="E100" i="7"/>
  <c r="AB85" i="13"/>
  <c r="X85" i="13"/>
  <c r="T85" i="13"/>
  <c r="L85" i="13"/>
  <c r="H85" i="13"/>
  <c r="AI73" i="13" l="1"/>
  <c r="AI113" i="13"/>
  <c r="AI160" i="13"/>
  <c r="AE109" i="13"/>
  <c r="AE90" i="13"/>
  <c r="AI141" i="13"/>
  <c r="AE49" i="13"/>
  <c r="AI90" i="13"/>
  <c r="AE55" i="13"/>
  <c r="AE152" i="13"/>
  <c r="AI105" i="13"/>
  <c r="AI252" i="13"/>
  <c r="H294" i="13" s="1"/>
  <c r="AE123" i="13"/>
  <c r="AE94" i="13"/>
  <c r="AI138" i="13"/>
  <c r="AI139" i="13"/>
  <c r="AI257" i="13"/>
  <c r="AI131" i="13"/>
  <c r="AI93" i="13"/>
  <c r="AI128" i="13"/>
  <c r="AE253" i="13"/>
  <c r="AE82" i="13"/>
  <c r="AE52" i="13"/>
  <c r="AE129" i="13"/>
  <c r="AE148" i="13"/>
  <c r="AE149" i="13"/>
  <c r="AI49" i="13"/>
  <c r="AE164" i="13"/>
  <c r="AE59" i="13"/>
  <c r="AI61" i="13"/>
  <c r="AE76" i="13"/>
  <c r="AE141" i="13"/>
  <c r="AI255" i="13"/>
  <c r="AI108" i="13"/>
  <c r="AE116" i="13"/>
  <c r="AE256" i="13"/>
  <c r="AE255" i="13"/>
  <c r="AE67" i="13"/>
  <c r="AE68" i="13"/>
  <c r="AI56" i="13"/>
  <c r="AI55" i="13"/>
  <c r="AI157" i="13"/>
  <c r="AE79" i="13"/>
  <c r="AE80" i="13"/>
  <c r="AI126" i="13"/>
  <c r="AI125" i="13"/>
  <c r="AI155" i="13"/>
  <c r="AI154" i="13"/>
  <c r="AE106" i="13"/>
  <c r="AE105" i="13"/>
  <c r="AE44" i="13"/>
  <c r="AE43" i="13"/>
  <c r="AE61" i="13"/>
  <c r="AE114" i="13"/>
  <c r="AE113" i="13"/>
  <c r="AE74" i="13"/>
  <c r="AE73" i="13"/>
  <c r="AI28" i="13"/>
  <c r="AI29" i="13"/>
  <c r="AI88" i="13"/>
  <c r="AI87" i="13"/>
  <c r="AI40" i="13"/>
  <c r="AI152" i="13"/>
  <c r="AI151" i="13"/>
  <c r="AI99" i="13"/>
  <c r="AI71" i="13"/>
  <c r="AI70" i="13"/>
  <c r="AI103" i="13"/>
  <c r="AI102" i="13"/>
  <c r="AI167" i="13"/>
  <c r="AI166" i="13"/>
  <c r="AE258" i="13"/>
  <c r="AE257" i="13"/>
  <c r="AE28" i="13"/>
  <c r="AI123" i="13"/>
  <c r="AI122" i="13"/>
  <c r="AI22" i="13"/>
  <c r="AI21" i="13"/>
  <c r="AE252" i="13"/>
  <c r="AE251" i="13"/>
  <c r="AE99" i="13"/>
  <c r="AE40" i="13"/>
  <c r="AE41" i="13"/>
  <c r="AE139" i="13"/>
  <c r="AE138" i="13"/>
  <c r="AI67" i="13"/>
  <c r="AE21" i="13"/>
  <c r="AE22" i="13"/>
  <c r="AE157" i="13"/>
  <c r="AE126" i="13"/>
  <c r="AE125" i="13"/>
  <c r="AE70" i="13"/>
  <c r="AE71" i="13"/>
  <c r="AI254" i="13"/>
  <c r="AI253" i="13"/>
  <c r="AE132" i="13"/>
  <c r="AI44" i="13"/>
  <c r="AI43" i="13"/>
  <c r="AE103" i="13"/>
  <c r="AE102" i="13"/>
  <c r="AI76" i="13"/>
  <c r="AI77" i="13"/>
  <c r="AE64" i="13"/>
  <c r="AI58" i="13"/>
  <c r="AE31" i="13"/>
  <c r="AE154" i="13"/>
  <c r="AE166" i="13"/>
  <c r="AE167" i="13"/>
  <c r="AI163" i="13"/>
  <c r="AE19" i="13"/>
  <c r="AE18" i="13"/>
  <c r="F112" i="7"/>
  <c r="H112" i="7" s="1"/>
  <c r="E273" i="13"/>
  <c r="AB136" i="13"/>
  <c r="X136" i="13"/>
  <c r="T136" i="13"/>
  <c r="P136" i="13"/>
  <c r="L136" i="13"/>
  <c r="H136" i="13"/>
  <c r="H273" i="13" l="1"/>
  <c r="H274" i="13"/>
  <c r="H293" i="13"/>
  <c r="G294" i="13"/>
  <c r="G274" i="13"/>
  <c r="F294" i="13"/>
  <c r="G273" i="13"/>
  <c r="G293" i="13"/>
  <c r="F293" i="13" s="1"/>
  <c r="F274" i="13"/>
  <c r="AB146" i="13"/>
  <c r="X146" i="13"/>
  <c r="T146" i="13"/>
  <c r="P146" i="13"/>
  <c r="L146" i="13"/>
  <c r="H146" i="13"/>
  <c r="AB169" i="13"/>
  <c r="X169" i="13"/>
  <c r="T169" i="13"/>
  <c r="P169" i="13"/>
  <c r="L169" i="13"/>
  <c r="H169" i="13"/>
  <c r="AB251" i="13"/>
  <c r="X251" i="13"/>
  <c r="T251" i="13"/>
  <c r="P251" i="13"/>
  <c r="L251" i="13"/>
  <c r="H251" i="13"/>
  <c r="D251" i="13"/>
  <c r="D86" i="7"/>
  <c r="B94" i="7" s="1"/>
  <c r="E86" i="7"/>
  <c r="B95" i="7" s="1"/>
  <c r="F86" i="7"/>
  <c r="B96" i="7" s="1"/>
  <c r="G86" i="7"/>
  <c r="B97" i="7" s="1"/>
  <c r="H86" i="7"/>
  <c r="B98" i="7" s="1"/>
  <c r="C86" i="7"/>
  <c r="B93" i="7" s="1"/>
  <c r="F273" i="13" l="1"/>
  <c r="B102" i="7"/>
  <c r="AB255" i="13"/>
  <c r="AB248" i="13"/>
  <c r="X255" i="13"/>
  <c r="X248" i="13"/>
  <c r="T255" i="13"/>
  <c r="T248" i="13"/>
  <c r="P255" i="13"/>
  <c r="P248" i="13"/>
  <c r="L255" i="13"/>
  <c r="L248" i="13"/>
  <c r="H255" i="13"/>
  <c r="H248" i="13"/>
  <c r="D255" i="13"/>
  <c r="D248" i="13"/>
  <c r="AB163" i="13" l="1"/>
  <c r="AB157" i="13"/>
  <c r="AB154" i="13"/>
  <c r="AB148" i="13"/>
  <c r="AB138" i="13"/>
  <c r="AB128" i="13"/>
  <c r="AB116" i="13"/>
  <c r="AB113" i="13"/>
  <c r="AB105" i="13"/>
  <c r="AB99" i="13"/>
  <c r="AB93" i="13"/>
  <c r="AB87" i="13"/>
  <c r="AB79" i="13"/>
  <c r="AB73" i="13"/>
  <c r="AB67" i="13"/>
  <c r="AB61" i="13"/>
  <c r="AB58" i="13"/>
  <c r="AB52" i="13"/>
  <c r="AB46" i="13"/>
  <c r="AB40" i="13"/>
  <c r="AB34" i="13"/>
  <c r="AB28" i="13"/>
  <c r="AB26" i="13"/>
  <c r="AB18" i="13"/>
  <c r="X163" i="13"/>
  <c r="X157" i="13"/>
  <c r="X154" i="13"/>
  <c r="X148" i="13"/>
  <c r="X138" i="13"/>
  <c r="X128" i="13"/>
  <c r="X116" i="13"/>
  <c r="X113" i="13"/>
  <c r="X105" i="13"/>
  <c r="X99" i="13"/>
  <c r="X93" i="13"/>
  <c r="X87" i="13"/>
  <c r="X79" i="13"/>
  <c r="X73" i="13"/>
  <c r="X67" i="13"/>
  <c r="X61" i="13"/>
  <c r="X58" i="13"/>
  <c r="X52" i="13"/>
  <c r="X46" i="13"/>
  <c r="X28" i="13"/>
  <c r="X26" i="13"/>
  <c r="X18" i="13"/>
  <c r="T163" i="13" l="1"/>
  <c r="T157" i="13"/>
  <c r="T154" i="13"/>
  <c r="T148" i="13"/>
  <c r="T138" i="13"/>
  <c r="T116" i="13"/>
  <c r="T113" i="13"/>
  <c r="T105" i="13"/>
  <c r="T99" i="13"/>
  <c r="T93" i="13"/>
  <c r="T87" i="13"/>
  <c r="T79" i="13"/>
  <c r="T73" i="13"/>
  <c r="T67" i="13"/>
  <c r="T61" i="13"/>
  <c r="T52" i="13"/>
  <c r="T46" i="13"/>
  <c r="T40" i="13"/>
  <c r="T34" i="13"/>
  <c r="T28" i="13"/>
  <c r="T26" i="13"/>
  <c r="T18" i="13"/>
  <c r="P163" i="13"/>
  <c r="P157" i="13"/>
  <c r="P154" i="13"/>
  <c r="P148" i="13"/>
  <c r="P138" i="13"/>
  <c r="P128" i="13"/>
  <c r="P116" i="13"/>
  <c r="P113" i="13"/>
  <c r="P105" i="13"/>
  <c r="P99" i="13"/>
  <c r="P93" i="13"/>
  <c r="P87" i="13"/>
  <c r="P79" i="13"/>
  <c r="P73" i="13"/>
  <c r="P67" i="13"/>
  <c r="P61" i="13"/>
  <c r="P58" i="13"/>
  <c r="P52" i="13"/>
  <c r="P46" i="13"/>
  <c r="P34" i="13"/>
  <c r="P28" i="13"/>
  <c r="P26" i="13"/>
  <c r="P18" i="13"/>
  <c r="L157" i="13"/>
  <c r="L154" i="13"/>
  <c r="L148" i="13"/>
  <c r="L138" i="13"/>
  <c r="L116" i="13"/>
  <c r="L113" i="13"/>
  <c r="L105" i="13"/>
  <c r="L99" i="13"/>
  <c r="L93" i="13"/>
  <c r="L87" i="13"/>
  <c r="L79" i="13"/>
  <c r="L73" i="13"/>
  <c r="L67" i="13"/>
  <c r="L61" i="13"/>
  <c r="L58" i="13"/>
  <c r="L52" i="13"/>
  <c r="L46" i="13"/>
  <c r="L40" i="13"/>
  <c r="L34" i="13"/>
  <c r="L28" i="13"/>
  <c r="L26" i="13"/>
  <c r="L18" i="13"/>
  <c r="H163" i="13"/>
  <c r="H157" i="13"/>
  <c r="H154" i="13"/>
  <c r="H148" i="13"/>
  <c r="H138" i="13"/>
  <c r="H128" i="13"/>
  <c r="H116" i="13"/>
  <c r="H113" i="13"/>
  <c r="H105" i="13"/>
  <c r="H99" i="13"/>
  <c r="H93" i="13"/>
  <c r="H87" i="13"/>
  <c r="H79" i="13"/>
  <c r="H73" i="13"/>
  <c r="H67" i="13"/>
  <c r="H61" i="13"/>
  <c r="H58" i="13"/>
  <c r="H52" i="13"/>
  <c r="H46" i="13"/>
  <c r="H40" i="13"/>
  <c r="H34" i="13"/>
  <c r="H28" i="13"/>
  <c r="H26" i="13"/>
  <c r="H18" i="13"/>
  <c r="D73" i="13" l="1"/>
  <c r="D67" i="13"/>
  <c r="D61" i="13"/>
  <c r="D58" i="13"/>
  <c r="D52" i="13"/>
  <c r="D46" i="13"/>
  <c r="D40" i="13"/>
  <c r="D34" i="13"/>
  <c r="D28" i="13"/>
  <c r="D26" i="13"/>
  <c r="D18" i="13"/>
  <c r="B4" i="13" l="1"/>
  <c r="E332" i="13" l="1"/>
  <c r="E331" i="13"/>
  <c r="F115" i="7" l="1"/>
  <c r="G297" i="13"/>
  <c r="H115" i="7" l="1"/>
  <c r="G7" i="13" l="1"/>
  <c r="B7" i="13"/>
  <c r="G6" i="13"/>
  <c r="B6" i="13"/>
  <c r="T249" i="13" l="1"/>
  <c r="X249" i="13"/>
  <c r="AB249" i="13"/>
  <c r="P249" i="13"/>
  <c r="T242" i="13" l="1"/>
  <c r="X242" i="13"/>
  <c r="AB242" i="13"/>
  <c r="P242" i="13"/>
  <c r="P184" i="13" l="1"/>
  <c r="T184" i="13"/>
  <c r="X184" i="13"/>
  <c r="AB184" i="13"/>
  <c r="L184" i="13"/>
  <c r="P186" i="13"/>
  <c r="T186" i="13"/>
  <c r="X186" i="13"/>
  <c r="AB186" i="13"/>
  <c r="P188" i="13"/>
  <c r="T188" i="13"/>
  <c r="X188" i="13"/>
  <c r="AB188" i="13"/>
  <c r="P190" i="13"/>
  <c r="T190" i="13"/>
  <c r="X190" i="13"/>
  <c r="AB190" i="13"/>
  <c r="P192" i="13"/>
  <c r="T192" i="13"/>
  <c r="X192" i="13"/>
  <c r="AB192" i="13"/>
  <c r="P194" i="13"/>
  <c r="T194" i="13"/>
  <c r="X194" i="13"/>
  <c r="AB194" i="13"/>
  <c r="P196" i="13"/>
  <c r="T196" i="13"/>
  <c r="X196" i="13"/>
  <c r="AB196" i="13"/>
  <c r="P198" i="13"/>
  <c r="T198" i="13"/>
  <c r="X198" i="13"/>
  <c r="AB198" i="13"/>
  <c r="P200" i="13"/>
  <c r="T200" i="13"/>
  <c r="X200" i="13"/>
  <c r="AB200" i="13"/>
  <c r="P202" i="13"/>
  <c r="T202" i="13"/>
  <c r="X202" i="13"/>
  <c r="AB202" i="13"/>
  <c r="P205" i="13"/>
  <c r="T205" i="13"/>
  <c r="X205" i="13"/>
  <c r="AB205" i="13"/>
  <c r="P208" i="13"/>
  <c r="T208" i="13"/>
  <c r="X208" i="13"/>
  <c r="AB208" i="13"/>
  <c r="P211" i="13"/>
  <c r="T211" i="13"/>
  <c r="X211" i="13"/>
  <c r="AB211" i="13"/>
  <c r="P214" i="13"/>
  <c r="T214" i="13"/>
  <c r="X214" i="13"/>
  <c r="AB214" i="13"/>
  <c r="P217" i="13"/>
  <c r="T217" i="13"/>
  <c r="X217" i="13"/>
  <c r="AB217" i="13"/>
  <c r="P220" i="13"/>
  <c r="T220" i="13"/>
  <c r="X220" i="13"/>
  <c r="AB220" i="13"/>
  <c r="P223" i="13"/>
  <c r="T223" i="13"/>
  <c r="X223" i="13"/>
  <c r="AB223" i="13"/>
  <c r="P226" i="13"/>
  <c r="T226" i="13"/>
  <c r="X226" i="13"/>
  <c r="AB226" i="13"/>
  <c r="P229" i="13"/>
  <c r="T229" i="13"/>
  <c r="X229" i="13"/>
  <c r="AB229" i="13"/>
  <c r="P232" i="13"/>
  <c r="T232" i="13"/>
  <c r="X232" i="13"/>
  <c r="AB232" i="13"/>
  <c r="L232" i="13"/>
  <c r="L229" i="13"/>
  <c r="L226" i="13"/>
  <c r="L223" i="13"/>
  <c r="L220" i="13"/>
  <c r="L217" i="13"/>
  <c r="L214" i="13"/>
  <c r="L211" i="13"/>
  <c r="L208" i="13"/>
  <c r="L205" i="13"/>
  <c r="L202" i="13"/>
  <c r="L200" i="13"/>
  <c r="L198" i="13"/>
  <c r="L196" i="13"/>
  <c r="L194" i="13"/>
  <c r="L192" i="13"/>
  <c r="L190" i="13"/>
  <c r="L188" i="13"/>
  <c r="L186" i="13"/>
  <c r="P172" i="13"/>
  <c r="T172" i="13"/>
  <c r="X172" i="13"/>
  <c r="AB172" i="13"/>
  <c r="P175" i="13"/>
  <c r="T175" i="13"/>
  <c r="X175" i="13"/>
  <c r="AB175" i="13"/>
  <c r="P178" i="13"/>
  <c r="T178" i="13"/>
  <c r="X178" i="13"/>
  <c r="AB178" i="13"/>
  <c r="P181" i="13"/>
  <c r="T181" i="13"/>
  <c r="X181" i="13"/>
  <c r="AB181" i="13"/>
  <c r="T15" i="13"/>
  <c r="X15" i="13"/>
  <c r="AB15" i="13"/>
  <c r="P15" i="13"/>
  <c r="L15" i="13"/>
  <c r="E292" i="13"/>
  <c r="E282" i="13"/>
  <c r="E291" i="13"/>
  <c r="C98" i="7"/>
  <c r="E281" i="13" s="1"/>
  <c r="E290" i="13"/>
  <c r="C97" i="7"/>
  <c r="E280" i="13" s="1"/>
  <c r="C96" i="7"/>
  <c r="E279" i="13" s="1"/>
  <c r="E289" i="13"/>
  <c r="D111" i="7" l="1"/>
  <c r="D110" i="7"/>
  <c r="D109" i="7"/>
  <c r="D108" i="7"/>
  <c r="D106" i="7"/>
  <c r="D107" i="7"/>
  <c r="O25" i="7" l="1"/>
  <c r="O52" i="7"/>
  <c r="O53" i="7"/>
  <c r="P52" i="7"/>
  <c r="P25" i="7"/>
  <c r="P53" i="7"/>
  <c r="Q25" i="7"/>
  <c r="Q53" i="7"/>
  <c r="Q52" i="7"/>
  <c r="R53" i="7"/>
  <c r="R25" i="7"/>
  <c r="R52" i="7"/>
  <c r="N25" i="7"/>
  <c r="N52" i="7"/>
  <c r="N53" i="7"/>
  <c r="S52" i="7"/>
  <c r="S53" i="7"/>
  <c r="S25" i="7"/>
  <c r="P21" i="7"/>
  <c r="O46" i="13" s="1"/>
  <c r="P44" i="7"/>
  <c r="P69" i="7"/>
  <c r="P45" i="7"/>
  <c r="P23" i="7"/>
  <c r="O248" i="13" s="1"/>
  <c r="P46" i="7"/>
  <c r="P43" i="7"/>
  <c r="P22" i="7"/>
  <c r="P24" i="7"/>
  <c r="P47" i="7"/>
  <c r="P62" i="7"/>
  <c r="P15" i="7"/>
  <c r="P26" i="7"/>
  <c r="P49" i="7"/>
  <c r="P14" i="7"/>
  <c r="P68" i="7"/>
  <c r="P27" i="7"/>
  <c r="P50" i="7"/>
  <c r="P51" i="7"/>
  <c r="P30" i="7"/>
  <c r="P31" i="7"/>
  <c r="P34" i="7"/>
  <c r="P61" i="7"/>
  <c r="O146" i="13" s="1"/>
  <c r="P16" i="7"/>
  <c r="P40" i="7"/>
  <c r="P28" i="7"/>
  <c r="P55" i="7"/>
  <c r="P56" i="7"/>
  <c r="O134" i="13" s="1"/>
  <c r="P29" i="7"/>
  <c r="P54" i="7"/>
  <c r="P59" i="7"/>
  <c r="P13" i="7"/>
  <c r="O242" i="13" s="1"/>
  <c r="F279" i="13" s="1"/>
  <c r="H279" i="13" s="1"/>
  <c r="P36" i="7"/>
  <c r="P37" i="7"/>
  <c r="P39" i="7"/>
  <c r="O85" i="13" s="1"/>
  <c r="P32" i="7"/>
  <c r="P57" i="7"/>
  <c r="O136" i="13" s="1"/>
  <c r="P33" i="7"/>
  <c r="P58" i="7"/>
  <c r="P63" i="7"/>
  <c r="P64" i="7"/>
  <c r="P11" i="7"/>
  <c r="P35" i="7"/>
  <c r="P60" i="7"/>
  <c r="O144" i="13" s="1"/>
  <c r="P65" i="7"/>
  <c r="P17" i="7"/>
  <c r="P42" i="7"/>
  <c r="P67" i="7"/>
  <c r="P20" i="7"/>
  <c r="P38" i="7"/>
  <c r="P18" i="7"/>
  <c r="P41" i="7"/>
  <c r="P66" i="7"/>
  <c r="P19" i="7"/>
  <c r="R19" i="7"/>
  <c r="R42" i="7"/>
  <c r="R67" i="7"/>
  <c r="R44" i="7"/>
  <c r="R69" i="7"/>
  <c r="R22" i="7"/>
  <c r="R20" i="7"/>
  <c r="R43" i="7"/>
  <c r="R68" i="7"/>
  <c r="R45" i="7"/>
  <c r="R60" i="7"/>
  <c r="W144" i="13" s="1"/>
  <c r="R21" i="7"/>
  <c r="W46" i="13" s="1"/>
  <c r="R23" i="7"/>
  <c r="W248" i="13" s="1"/>
  <c r="R46" i="7"/>
  <c r="R28" i="7"/>
  <c r="R34" i="7"/>
  <c r="R11" i="7"/>
  <c r="R24" i="7"/>
  <c r="R47" i="7"/>
  <c r="R51" i="7"/>
  <c r="R29" i="7"/>
  <c r="R57" i="7"/>
  <c r="R40" i="7"/>
  <c r="R26" i="7"/>
  <c r="R49" i="7"/>
  <c r="R15" i="7"/>
  <c r="R18" i="7"/>
  <c r="R27" i="7"/>
  <c r="R50" i="7"/>
  <c r="R35" i="7"/>
  <c r="R38" i="7"/>
  <c r="R41" i="7"/>
  <c r="R54" i="7"/>
  <c r="R36" i="7"/>
  <c r="R17" i="7"/>
  <c r="R30" i="7"/>
  <c r="R55" i="7"/>
  <c r="R31" i="7"/>
  <c r="R56" i="7"/>
  <c r="W134" i="13" s="1"/>
  <c r="R59" i="7"/>
  <c r="R37" i="7"/>
  <c r="R65" i="7"/>
  <c r="R32" i="7"/>
  <c r="R33" i="7"/>
  <c r="R61" i="7"/>
  <c r="W146" i="13" s="1"/>
  <c r="R66" i="7"/>
  <c r="R58" i="7"/>
  <c r="R13" i="7"/>
  <c r="W242" i="13" s="1"/>
  <c r="F281" i="13" s="1"/>
  <c r="H281" i="13" s="1"/>
  <c r="R14" i="7"/>
  <c r="W26" i="13" s="1"/>
  <c r="R63" i="7"/>
  <c r="R62" i="7"/>
  <c r="R16" i="7"/>
  <c r="R39" i="7"/>
  <c r="W85" i="13" s="1"/>
  <c r="R64" i="7"/>
  <c r="O34" i="7"/>
  <c r="O59" i="7"/>
  <c r="O60" i="7"/>
  <c r="K144" i="13" s="1"/>
  <c r="O13" i="7"/>
  <c r="O36" i="7"/>
  <c r="O61" i="7"/>
  <c r="K146" i="13" s="1"/>
  <c r="O11" i="7"/>
  <c r="O35" i="7"/>
  <c r="O14" i="7"/>
  <c r="O37" i="7"/>
  <c r="O62" i="7"/>
  <c r="O15" i="7"/>
  <c r="O38" i="7"/>
  <c r="O63" i="7"/>
  <c r="O58" i="7"/>
  <c r="O16" i="7"/>
  <c r="O39" i="7"/>
  <c r="K85" i="13" s="1"/>
  <c r="O64" i="7"/>
  <c r="O65" i="7"/>
  <c r="O19" i="7"/>
  <c r="O20" i="7"/>
  <c r="O43" i="7"/>
  <c r="O68" i="7"/>
  <c r="O46" i="7"/>
  <c r="O54" i="7"/>
  <c r="O17" i="7"/>
  <c r="O40" i="7"/>
  <c r="O42" i="7"/>
  <c r="O23" i="7"/>
  <c r="O28" i="7"/>
  <c r="O29" i="7"/>
  <c r="O18" i="7"/>
  <c r="O41" i="7"/>
  <c r="O66" i="7"/>
  <c r="O67" i="7"/>
  <c r="O26" i="7"/>
  <c r="O49" i="7"/>
  <c r="O27" i="7"/>
  <c r="O21" i="7"/>
  <c r="O44" i="7"/>
  <c r="O69" i="7"/>
  <c r="O22" i="7"/>
  <c r="O45" i="7"/>
  <c r="O30" i="7"/>
  <c r="O24" i="7"/>
  <c r="O47" i="7"/>
  <c r="O50" i="7"/>
  <c r="O51" i="7"/>
  <c r="O55" i="7"/>
  <c r="O33" i="7"/>
  <c r="O32" i="7"/>
  <c r="O57" i="7"/>
  <c r="O31" i="7"/>
  <c r="O56" i="7"/>
  <c r="K134" i="13" s="1"/>
  <c r="N23" i="7"/>
  <c r="N46" i="7"/>
  <c r="N47" i="7"/>
  <c r="N49" i="7"/>
  <c r="N24" i="7"/>
  <c r="N26" i="7"/>
  <c r="N27" i="7"/>
  <c r="N50" i="7"/>
  <c r="N66" i="7"/>
  <c r="N28" i="7"/>
  <c r="N51" i="7"/>
  <c r="N55" i="7"/>
  <c r="N16" i="7"/>
  <c r="N45" i="7"/>
  <c r="N29" i="7"/>
  <c r="N54" i="7"/>
  <c r="N32" i="7"/>
  <c r="N33" i="7"/>
  <c r="N58" i="7"/>
  <c r="N30" i="7"/>
  <c r="N57" i="7"/>
  <c r="N36" i="7"/>
  <c r="N17" i="7"/>
  <c r="N40" i="7"/>
  <c r="N65" i="7"/>
  <c r="N18" i="7"/>
  <c r="N67" i="7"/>
  <c r="N31" i="7"/>
  <c r="N56" i="7"/>
  <c r="G134" i="13" s="1"/>
  <c r="N13" i="7"/>
  <c r="N15" i="7"/>
  <c r="N38" i="7"/>
  <c r="N63" i="7"/>
  <c r="N64" i="7"/>
  <c r="N41" i="7"/>
  <c r="N34" i="7"/>
  <c r="N59" i="7"/>
  <c r="N11" i="7"/>
  <c r="N35" i="7"/>
  <c r="N60" i="7"/>
  <c r="G144" i="13" s="1"/>
  <c r="N39" i="7"/>
  <c r="G85" i="13" s="1"/>
  <c r="N37" i="7"/>
  <c r="N61" i="7"/>
  <c r="G146" i="13" s="1"/>
  <c r="N14" i="7"/>
  <c r="N62" i="7"/>
  <c r="N19" i="7"/>
  <c r="N42" i="7"/>
  <c r="N43" i="7"/>
  <c r="N22" i="7"/>
  <c r="N21" i="7"/>
  <c r="N44" i="7"/>
  <c r="N69" i="7"/>
  <c r="N20" i="7"/>
  <c r="N68" i="7"/>
  <c r="Q32" i="7"/>
  <c r="Q57" i="7"/>
  <c r="S136" i="13" s="1"/>
  <c r="Q34" i="7"/>
  <c r="Q59" i="7"/>
  <c r="Q33" i="7"/>
  <c r="Q58" i="7"/>
  <c r="AJ172" i="13" s="1"/>
  <c r="Q11" i="7"/>
  <c r="Q35" i="7"/>
  <c r="Q60" i="7"/>
  <c r="S144" i="13" s="1"/>
  <c r="Q47" i="7"/>
  <c r="Q30" i="7"/>
  <c r="Q28" i="7"/>
  <c r="Q13" i="7"/>
  <c r="S242" i="13" s="1"/>
  <c r="Q36" i="7"/>
  <c r="Q61" i="7"/>
  <c r="S146" i="13" s="1"/>
  <c r="Q63" i="7"/>
  <c r="Q56" i="7"/>
  <c r="S134" i="13" s="1"/>
  <c r="Q14" i="7"/>
  <c r="S26" i="13" s="1"/>
  <c r="Q37" i="7"/>
  <c r="Q62" i="7"/>
  <c r="AJ178" i="13" s="1"/>
  <c r="Q40" i="7"/>
  <c r="Q41" i="7"/>
  <c r="Q66" i="7"/>
  <c r="Q22" i="7"/>
  <c r="Q15" i="7"/>
  <c r="Q38" i="7"/>
  <c r="Q17" i="7"/>
  <c r="Q65" i="7"/>
  <c r="AJ184" i="13" s="1"/>
  <c r="Q21" i="7"/>
  <c r="S46" i="13" s="1"/>
  <c r="Q49" i="7"/>
  <c r="Q50" i="7"/>
  <c r="Q16" i="7"/>
  <c r="S31" i="13" s="1"/>
  <c r="Q39" i="7"/>
  <c r="Q64" i="7"/>
  <c r="AJ181" i="13" s="1"/>
  <c r="Q18" i="7"/>
  <c r="Q44" i="7"/>
  <c r="Q46" i="7"/>
  <c r="Q24" i="7"/>
  <c r="Q31" i="7"/>
  <c r="Q19" i="7"/>
  <c r="Q42" i="7"/>
  <c r="Q67" i="7"/>
  <c r="AJ186" i="13" s="1"/>
  <c r="Q20" i="7"/>
  <c r="Q43" i="7"/>
  <c r="Q68" i="7"/>
  <c r="S167" i="13" s="1"/>
  <c r="Q23" i="7"/>
  <c r="S248" i="13" s="1"/>
  <c r="Q69" i="7"/>
  <c r="AJ190" i="13" s="1"/>
  <c r="Q45" i="7"/>
  <c r="Q51" i="7"/>
  <c r="Q26" i="7"/>
  <c r="Q27" i="7"/>
  <c r="Q55" i="7"/>
  <c r="Q29" i="7"/>
  <c r="Q54" i="7"/>
  <c r="S129" i="13" s="1"/>
  <c r="S30" i="7"/>
  <c r="S55" i="7"/>
  <c r="S32" i="7"/>
  <c r="S31" i="7"/>
  <c r="S56" i="7"/>
  <c r="S57" i="7"/>
  <c r="S58" i="7"/>
  <c r="S45" i="7"/>
  <c r="S33" i="7"/>
  <c r="S34" i="7"/>
  <c r="S59" i="7"/>
  <c r="S64" i="7"/>
  <c r="S23" i="7"/>
  <c r="S47" i="7"/>
  <c r="S26" i="7"/>
  <c r="S11" i="7"/>
  <c r="S35" i="7"/>
  <c r="S60" i="7"/>
  <c r="S15" i="7"/>
  <c r="S39" i="7"/>
  <c r="S67" i="7"/>
  <c r="S13" i="7"/>
  <c r="AA242" i="13" s="1"/>
  <c r="F282" i="13" s="1"/>
  <c r="H282" i="13" s="1"/>
  <c r="S36" i="7"/>
  <c r="S61" i="7"/>
  <c r="S38" i="7"/>
  <c r="S16" i="7"/>
  <c r="S44" i="7"/>
  <c r="S14" i="7"/>
  <c r="S37" i="7"/>
  <c r="S62" i="7"/>
  <c r="S63" i="7"/>
  <c r="S68" i="7"/>
  <c r="S21" i="7"/>
  <c r="S22" i="7"/>
  <c r="S20" i="7"/>
  <c r="S49" i="7"/>
  <c r="S17" i="7"/>
  <c r="S40" i="7"/>
  <c r="S65" i="7"/>
  <c r="S18" i="7"/>
  <c r="S66" i="7"/>
  <c r="S42" i="7"/>
  <c r="S43" i="7"/>
  <c r="S54" i="7"/>
  <c r="S41" i="7"/>
  <c r="S46" i="7"/>
  <c r="S19" i="7"/>
  <c r="S69" i="7"/>
  <c r="S24" i="7"/>
  <c r="S51" i="7"/>
  <c r="S28" i="7"/>
  <c r="S29" i="7"/>
  <c r="S27" i="7"/>
  <c r="S50" i="7"/>
  <c r="S85" i="13"/>
  <c r="K136" i="13"/>
  <c r="W136" i="13"/>
  <c r="G136" i="13"/>
  <c r="F347" i="13"/>
  <c r="F344" i="13"/>
  <c r="F346" i="13"/>
  <c r="F348" i="13"/>
  <c r="F349" i="13"/>
  <c r="E97" i="7"/>
  <c r="F109" i="7" s="1"/>
  <c r="E96" i="7"/>
  <c r="E99" i="7"/>
  <c r="E98" i="7"/>
  <c r="F110" i="7" s="1"/>
  <c r="O10" i="7"/>
  <c r="F345" i="13"/>
  <c r="Q85" i="7"/>
  <c r="AJ232" i="13" s="1"/>
  <c r="Q84" i="7"/>
  <c r="AJ229" i="13" s="1"/>
  <c r="S10" i="7"/>
  <c r="AA188" i="13"/>
  <c r="S70" i="7"/>
  <c r="AA192" i="13" s="1"/>
  <c r="S71" i="7"/>
  <c r="AA194" i="13" s="1"/>
  <c r="S72" i="7"/>
  <c r="AA196" i="13" s="1"/>
  <c r="S73" i="7"/>
  <c r="AA198" i="13" s="1"/>
  <c r="S74" i="7"/>
  <c r="AA200" i="13" s="1"/>
  <c r="S75" i="7"/>
  <c r="S76" i="7"/>
  <c r="S77" i="7"/>
  <c r="S78" i="7"/>
  <c r="S79" i="7"/>
  <c r="S80" i="7"/>
  <c r="S81" i="7"/>
  <c r="Q82" i="7"/>
  <c r="AJ223" i="13" s="1"/>
  <c r="Q83" i="7"/>
  <c r="AJ226" i="13" s="1"/>
  <c r="P10" i="7"/>
  <c r="N85" i="7"/>
  <c r="O188" i="13"/>
  <c r="P70" i="7"/>
  <c r="O192" i="13" s="1"/>
  <c r="P71" i="7"/>
  <c r="O194" i="13" s="1"/>
  <c r="P72" i="7"/>
  <c r="O196" i="13" s="1"/>
  <c r="P73" i="7"/>
  <c r="O198" i="13" s="1"/>
  <c r="P74" i="7"/>
  <c r="O200" i="13" s="1"/>
  <c r="P75" i="7"/>
  <c r="P76" i="7"/>
  <c r="P77" i="7"/>
  <c r="P78" i="7"/>
  <c r="P79" i="7"/>
  <c r="P80" i="7"/>
  <c r="P81" i="7"/>
  <c r="N82" i="7"/>
  <c r="N83" i="7"/>
  <c r="N84" i="7"/>
  <c r="S188" i="13"/>
  <c r="Q70" i="7"/>
  <c r="Q71" i="7"/>
  <c r="Q72" i="7"/>
  <c r="Q73" i="7"/>
  <c r="Q74" i="7"/>
  <c r="Q75" i="7"/>
  <c r="AJ202" i="13" s="1"/>
  <c r="Q76" i="7"/>
  <c r="AJ205" i="13" s="1"/>
  <c r="Q77" i="7"/>
  <c r="AJ208" i="13" s="1"/>
  <c r="Q78" i="7"/>
  <c r="AJ211" i="13" s="1"/>
  <c r="Q79" i="7"/>
  <c r="AJ214" i="13" s="1"/>
  <c r="Q80" i="7"/>
  <c r="AJ217" i="13" s="1"/>
  <c r="Q81" i="7"/>
  <c r="AJ220" i="13" s="1"/>
  <c r="O82" i="7"/>
  <c r="O83" i="7"/>
  <c r="O84" i="7"/>
  <c r="O85" i="7"/>
  <c r="Q10" i="7"/>
  <c r="AJ15" i="13" s="1"/>
  <c r="P84" i="7"/>
  <c r="W188" i="13"/>
  <c r="R70" i="7"/>
  <c r="W192" i="13" s="1"/>
  <c r="R71" i="7"/>
  <c r="W194" i="13" s="1"/>
  <c r="R72" i="7"/>
  <c r="W196" i="13" s="1"/>
  <c r="R73" i="7"/>
  <c r="W198" i="13" s="1"/>
  <c r="R74" i="7"/>
  <c r="W200" i="13" s="1"/>
  <c r="R75" i="7"/>
  <c r="R76" i="7"/>
  <c r="R77" i="7"/>
  <c r="R78" i="7"/>
  <c r="R79" i="7"/>
  <c r="R80" i="7"/>
  <c r="R81" i="7"/>
  <c r="P82" i="7"/>
  <c r="P83" i="7"/>
  <c r="R10" i="7"/>
  <c r="P85" i="7"/>
  <c r="E288" i="13"/>
  <c r="S258" i="13" l="1"/>
  <c r="S257" i="13"/>
  <c r="K120" i="13"/>
  <c r="K119" i="13"/>
  <c r="AA254" i="13"/>
  <c r="AA253" i="13"/>
  <c r="AA125" i="13"/>
  <c r="AA126" i="13"/>
  <c r="O21" i="13"/>
  <c r="O22" i="13"/>
  <c r="AA123" i="13"/>
  <c r="AA122" i="13"/>
  <c r="G119" i="13"/>
  <c r="G120" i="13"/>
  <c r="O120" i="13"/>
  <c r="O119" i="13"/>
  <c r="G126" i="13"/>
  <c r="G125" i="13"/>
  <c r="S120" i="13"/>
  <c r="S119" i="13"/>
  <c r="O117" i="13"/>
  <c r="O116" i="13"/>
  <c r="G123" i="13"/>
  <c r="G122" i="13"/>
  <c r="W117" i="13"/>
  <c r="W116" i="13"/>
  <c r="G254" i="13"/>
  <c r="G253" i="13"/>
  <c r="O258" i="13"/>
  <c r="O257" i="13"/>
  <c r="G117" i="13"/>
  <c r="G116" i="13"/>
  <c r="W151" i="13"/>
  <c r="W152" i="13"/>
  <c r="W258" i="13"/>
  <c r="W257" i="13"/>
  <c r="W49" i="13"/>
  <c r="W50" i="13"/>
  <c r="W122" i="13"/>
  <c r="W123" i="13"/>
  <c r="K117" i="13"/>
  <c r="K116" i="13"/>
  <c r="W254" i="13"/>
  <c r="W253" i="13"/>
  <c r="W126" i="13"/>
  <c r="W125" i="13"/>
  <c r="O126" i="13"/>
  <c r="O125" i="13"/>
  <c r="K258" i="13"/>
  <c r="K257" i="13"/>
  <c r="K126" i="13"/>
  <c r="K125" i="13"/>
  <c r="S122" i="13"/>
  <c r="S123" i="13"/>
  <c r="S126" i="13"/>
  <c r="S125" i="13"/>
  <c r="W120" i="13"/>
  <c r="W119" i="13"/>
  <c r="O123" i="13"/>
  <c r="O122" i="13"/>
  <c r="K123" i="13"/>
  <c r="K122" i="13"/>
  <c r="AA258" i="13"/>
  <c r="AA257" i="13"/>
  <c r="G258" i="13"/>
  <c r="G257" i="13"/>
  <c r="S254" i="13"/>
  <c r="S253" i="13"/>
  <c r="F280" i="13"/>
  <c r="H280" i="13" s="1"/>
  <c r="O254" i="13"/>
  <c r="O253" i="13"/>
  <c r="S116" i="13"/>
  <c r="S117" i="13"/>
  <c r="K254" i="13"/>
  <c r="K253" i="13"/>
  <c r="AA46" i="13"/>
  <c r="AA26" i="13"/>
  <c r="AA134" i="13"/>
  <c r="AA85" i="13"/>
  <c r="AA144" i="13"/>
  <c r="AA136" i="13"/>
  <c r="AA120" i="13"/>
  <c r="AA119" i="13"/>
  <c r="AA248" i="13"/>
  <c r="AA117" i="13"/>
  <c r="AA116" i="13"/>
  <c r="AA146" i="13"/>
  <c r="AA129" i="13"/>
  <c r="S198" i="13"/>
  <c r="AJ198" i="13"/>
  <c r="S196" i="13"/>
  <c r="AJ196" i="13"/>
  <c r="S194" i="13"/>
  <c r="AJ194" i="13"/>
  <c r="S192" i="13"/>
  <c r="AJ192" i="13"/>
  <c r="F111" i="7"/>
  <c r="H111" i="7" s="1"/>
  <c r="E272" i="13"/>
  <c r="S200" i="13"/>
  <c r="AJ200" i="13"/>
  <c r="P86" i="7"/>
  <c r="S86" i="7"/>
  <c r="Q86" i="7"/>
  <c r="U86" i="7"/>
  <c r="S82" i="13"/>
  <c r="S83" i="13"/>
  <c r="S141" i="13"/>
  <c r="S142" i="13"/>
  <c r="G71" i="13"/>
  <c r="G70" i="13"/>
  <c r="G102" i="13"/>
  <c r="G103" i="13"/>
  <c r="K108" i="13"/>
  <c r="K109" i="13"/>
  <c r="K142" i="13"/>
  <c r="K141" i="13"/>
  <c r="W77" i="13"/>
  <c r="W76" i="13"/>
  <c r="O71" i="13"/>
  <c r="O70" i="13"/>
  <c r="W103" i="13"/>
  <c r="W102" i="13"/>
  <c r="AA22" i="13"/>
  <c r="AA21" i="13"/>
  <c r="S71" i="13"/>
  <c r="S70" i="13"/>
  <c r="W90" i="13"/>
  <c r="W91" i="13"/>
  <c r="AA44" i="13"/>
  <c r="AA43" i="13"/>
  <c r="S166" i="13"/>
  <c r="S161" i="13"/>
  <c r="S160" i="13"/>
  <c r="S65" i="13"/>
  <c r="S64" i="13"/>
  <c r="G152" i="13"/>
  <c r="G151" i="13"/>
  <c r="K103" i="13"/>
  <c r="K102" i="13"/>
  <c r="K43" i="13"/>
  <c r="K44" i="13"/>
  <c r="W83" i="13"/>
  <c r="W82" i="13"/>
  <c r="W167" i="13"/>
  <c r="W166" i="13"/>
  <c r="AA50" i="13"/>
  <c r="AA49" i="13"/>
  <c r="S97" i="13"/>
  <c r="S96" i="13"/>
  <c r="S91" i="13"/>
  <c r="S90" i="13"/>
  <c r="G167" i="13"/>
  <c r="G166" i="13"/>
  <c r="G83" i="13"/>
  <c r="G82" i="13"/>
  <c r="K49" i="13"/>
  <c r="K50" i="13"/>
  <c r="W32" i="13"/>
  <c r="W31" i="13"/>
  <c r="W97" i="13"/>
  <c r="W96" i="13"/>
  <c r="O152" i="13"/>
  <c r="O151" i="13"/>
  <c r="AA142" i="13"/>
  <c r="AA141" i="13"/>
  <c r="S44" i="13"/>
  <c r="S43" i="13"/>
  <c r="G43" i="13"/>
  <c r="G44" i="13"/>
  <c r="G160" i="13"/>
  <c r="G161" i="13"/>
  <c r="W44" i="13"/>
  <c r="W43" i="13"/>
  <c r="AA56" i="13"/>
  <c r="AA55" i="13"/>
  <c r="AA103" i="13"/>
  <c r="AA102" i="13"/>
  <c r="K32" i="13"/>
  <c r="K31" i="13"/>
  <c r="O64" i="13"/>
  <c r="O65" i="13"/>
  <c r="G31" i="13"/>
  <c r="G32" i="13"/>
  <c r="K71" i="13"/>
  <c r="K70" i="13"/>
  <c r="AA71" i="13"/>
  <c r="AA70" i="13"/>
  <c r="O167" i="13"/>
  <c r="O166" i="13"/>
  <c r="G49" i="13"/>
  <c r="G50" i="13"/>
  <c r="G91" i="13"/>
  <c r="G90" i="13"/>
  <c r="K167" i="13"/>
  <c r="K166" i="13"/>
  <c r="W38" i="13"/>
  <c r="W37" i="13"/>
  <c r="S152" i="13"/>
  <c r="S151" i="13"/>
  <c r="G96" i="13"/>
  <c r="G97" i="13"/>
  <c r="G37" i="13"/>
  <c r="G38" i="13"/>
  <c r="K152" i="13"/>
  <c r="K151" i="13"/>
  <c r="W160" i="13"/>
  <c r="W161" i="13"/>
  <c r="S103" i="13"/>
  <c r="S102" i="13"/>
  <c r="AA151" i="13"/>
  <c r="AA152" i="13"/>
  <c r="G108" i="13"/>
  <c r="G109" i="13"/>
  <c r="K82" i="13"/>
  <c r="K83" i="13"/>
  <c r="O76" i="13"/>
  <c r="O77" i="13"/>
  <c r="AA108" i="13"/>
  <c r="AA109" i="13"/>
  <c r="S50" i="13"/>
  <c r="S49" i="13"/>
  <c r="G131" i="13"/>
  <c r="G132" i="13"/>
  <c r="K97" i="13"/>
  <c r="K96" i="13"/>
  <c r="AA167" i="13"/>
  <c r="AA166" i="13"/>
  <c r="AA32" i="13"/>
  <c r="AA31" i="13"/>
  <c r="S77" i="13"/>
  <c r="S76" i="13"/>
  <c r="K161" i="13"/>
  <c r="K160" i="13"/>
  <c r="O108" i="13"/>
  <c r="O109" i="13"/>
  <c r="AA82" i="13"/>
  <c r="AA83" i="13"/>
  <c r="AA64" i="13"/>
  <c r="AA65" i="13"/>
  <c r="S38" i="13"/>
  <c r="S37" i="13"/>
  <c r="K91" i="13"/>
  <c r="K90" i="13"/>
  <c r="W65" i="13"/>
  <c r="W64" i="13"/>
  <c r="W56" i="13"/>
  <c r="W55" i="13"/>
  <c r="O160" i="13"/>
  <c r="O161" i="13"/>
  <c r="O142" i="13"/>
  <c r="O141" i="13"/>
  <c r="AA132" i="13"/>
  <c r="AA131" i="13"/>
  <c r="G77" i="13"/>
  <c r="G76" i="13"/>
  <c r="K37" i="13"/>
  <c r="K38" i="13"/>
  <c r="AA91" i="13"/>
  <c r="AA90" i="13"/>
  <c r="AA76" i="13"/>
  <c r="AA77" i="13"/>
  <c r="K55" i="13"/>
  <c r="K56" i="13"/>
  <c r="W109" i="13"/>
  <c r="W108" i="13"/>
  <c r="O38" i="13"/>
  <c r="O37" i="13"/>
  <c r="O56" i="13"/>
  <c r="O55" i="13"/>
  <c r="O97" i="13"/>
  <c r="O96" i="13"/>
  <c r="O91" i="13"/>
  <c r="O90" i="13"/>
  <c r="O50" i="13"/>
  <c r="O49" i="13"/>
  <c r="O26" i="13"/>
  <c r="S32" i="13"/>
  <c r="S109" i="13"/>
  <c r="S108" i="13"/>
  <c r="W141" i="13"/>
  <c r="W142" i="13"/>
  <c r="O83" i="13"/>
  <c r="O82" i="13"/>
  <c r="AA97" i="13"/>
  <c r="AA96" i="13"/>
  <c r="S56" i="13"/>
  <c r="S55" i="13"/>
  <c r="W71" i="13"/>
  <c r="W70" i="13"/>
  <c r="O103" i="13"/>
  <c r="O102" i="13"/>
  <c r="AA161" i="13"/>
  <c r="AA160" i="13"/>
  <c r="S22" i="13"/>
  <c r="S21" i="13"/>
  <c r="G65" i="13"/>
  <c r="G64" i="13"/>
  <c r="K131" i="13"/>
  <c r="K132" i="13"/>
  <c r="K77" i="13"/>
  <c r="K76" i="13"/>
  <c r="W132" i="13"/>
  <c r="W131" i="13"/>
  <c r="K65" i="13"/>
  <c r="K64" i="13"/>
  <c r="K22" i="13"/>
  <c r="K21" i="13"/>
  <c r="W22" i="13"/>
  <c r="W21" i="13"/>
  <c r="O44" i="13"/>
  <c r="O43" i="13"/>
  <c r="O132" i="13"/>
  <c r="O131" i="13"/>
  <c r="S132" i="13"/>
  <c r="S131" i="13"/>
  <c r="AA38" i="13"/>
  <c r="AA37" i="13"/>
  <c r="G22" i="13"/>
  <c r="G21" i="13"/>
  <c r="O32" i="13"/>
  <c r="O31" i="13"/>
  <c r="G141" i="13"/>
  <c r="G142" i="13"/>
  <c r="G55" i="13"/>
  <c r="G56" i="13"/>
  <c r="O128" i="13"/>
  <c r="O129" i="13"/>
  <c r="AA256" i="13"/>
  <c r="AA255" i="13"/>
  <c r="W256" i="13"/>
  <c r="W255" i="13"/>
  <c r="S256" i="13"/>
  <c r="S255" i="13"/>
  <c r="O256" i="13"/>
  <c r="O255" i="13"/>
  <c r="AA252" i="13"/>
  <c r="AA251" i="13"/>
  <c r="S251" i="13"/>
  <c r="S252" i="13"/>
  <c r="H290" i="13" s="1"/>
  <c r="K252" i="13"/>
  <c r="K251" i="13"/>
  <c r="G252" i="13"/>
  <c r="G251" i="13"/>
  <c r="W252" i="13"/>
  <c r="W251" i="13"/>
  <c r="O252" i="13"/>
  <c r="O251" i="13"/>
  <c r="S190" i="13"/>
  <c r="S169" i="13"/>
  <c r="W190" i="13"/>
  <c r="W169" i="13"/>
  <c r="O190" i="13"/>
  <c r="O169" i="13"/>
  <c r="AA190" i="13"/>
  <c r="AA169" i="13"/>
  <c r="W184" i="13"/>
  <c r="W158" i="13"/>
  <c r="W157" i="13"/>
  <c r="W186" i="13"/>
  <c r="W164" i="13"/>
  <c r="W163" i="13"/>
  <c r="W139" i="13"/>
  <c r="W138" i="13"/>
  <c r="W128" i="13"/>
  <c r="W129" i="13"/>
  <c r="W155" i="13"/>
  <c r="W154" i="13"/>
  <c r="W149" i="13"/>
  <c r="W148" i="13"/>
  <c r="W113" i="13"/>
  <c r="W114" i="13"/>
  <c r="H110" i="7"/>
  <c r="E271" i="13"/>
  <c r="E338" i="13"/>
  <c r="E339" i="13"/>
  <c r="F108" i="7"/>
  <c r="H108" i="7" s="1"/>
  <c r="E336" i="13"/>
  <c r="E269" i="13"/>
  <c r="E270" i="13"/>
  <c r="E337" i="13"/>
  <c r="H109" i="7"/>
  <c r="W99" i="13"/>
  <c r="W100" i="13"/>
  <c r="W87" i="13"/>
  <c r="W88" i="13"/>
  <c r="W73" i="13"/>
  <c r="W74" i="13"/>
  <c r="W58" i="13"/>
  <c r="W59" i="13"/>
  <c r="W28" i="13"/>
  <c r="W29" i="13"/>
  <c r="AA184" i="13"/>
  <c r="AA158" i="13"/>
  <c r="AA157" i="13"/>
  <c r="AA128" i="13"/>
  <c r="AA62" i="13"/>
  <c r="AA61" i="13"/>
  <c r="AA41" i="13"/>
  <c r="AA40" i="13"/>
  <c r="W35" i="13"/>
  <c r="W34" i="13"/>
  <c r="AA154" i="13"/>
  <c r="AA155" i="13"/>
  <c r="AA99" i="13"/>
  <c r="AA100" i="13"/>
  <c r="AA87" i="13"/>
  <c r="AA88" i="13"/>
  <c r="AA73" i="13"/>
  <c r="AA74" i="13"/>
  <c r="AA59" i="13"/>
  <c r="AA58" i="13"/>
  <c r="AA29" i="13"/>
  <c r="AA28" i="13"/>
  <c r="AA19" i="13"/>
  <c r="AA18" i="13"/>
  <c r="W19" i="13"/>
  <c r="W18" i="13"/>
  <c r="W105" i="13"/>
  <c r="W106" i="13"/>
  <c r="W93" i="13"/>
  <c r="W94" i="13"/>
  <c r="W79" i="13"/>
  <c r="W80" i="13"/>
  <c r="W67" i="13"/>
  <c r="W68" i="13"/>
  <c r="W52" i="13"/>
  <c r="W53" i="13"/>
  <c r="W47" i="13"/>
  <c r="AA149" i="13"/>
  <c r="AA148" i="13"/>
  <c r="AA114" i="13"/>
  <c r="AA113" i="13"/>
  <c r="AA35" i="13"/>
  <c r="AA34" i="13"/>
  <c r="W62" i="13"/>
  <c r="W61" i="13"/>
  <c r="W41" i="13"/>
  <c r="W40" i="13"/>
  <c r="AA186" i="13"/>
  <c r="AA164" i="13"/>
  <c r="AA163" i="13"/>
  <c r="AA138" i="13"/>
  <c r="AA139" i="13"/>
  <c r="AA105" i="13"/>
  <c r="AA106" i="13"/>
  <c r="AA94" i="13"/>
  <c r="AA93" i="13"/>
  <c r="AA80" i="13"/>
  <c r="AA79" i="13"/>
  <c r="AA67" i="13"/>
  <c r="AA68" i="13"/>
  <c r="AA52" i="13"/>
  <c r="AA53" i="13"/>
  <c r="AA47" i="13"/>
  <c r="S73" i="13"/>
  <c r="S74" i="13"/>
  <c r="S186" i="13"/>
  <c r="S163" i="13"/>
  <c r="S164" i="13"/>
  <c r="S138" i="13"/>
  <c r="S139" i="13"/>
  <c r="S105" i="13"/>
  <c r="S106" i="13"/>
  <c r="S93" i="13"/>
  <c r="S94" i="13"/>
  <c r="S79" i="13"/>
  <c r="S80" i="13"/>
  <c r="S67" i="13"/>
  <c r="S68" i="13"/>
  <c r="S52" i="13"/>
  <c r="S53" i="13"/>
  <c r="S47" i="13"/>
  <c r="O184" i="13"/>
  <c r="O158" i="13"/>
  <c r="O157" i="13"/>
  <c r="O61" i="13"/>
  <c r="O62" i="13"/>
  <c r="O40" i="13"/>
  <c r="O41" i="13"/>
  <c r="S99" i="13"/>
  <c r="S100" i="13"/>
  <c r="S19" i="13"/>
  <c r="S18" i="13"/>
  <c r="S184" i="13"/>
  <c r="S158" i="13"/>
  <c r="S157" i="13"/>
  <c r="S128" i="13"/>
  <c r="S62" i="13"/>
  <c r="S61" i="13"/>
  <c r="S41" i="13"/>
  <c r="S40" i="13"/>
  <c r="O155" i="13"/>
  <c r="O154" i="13"/>
  <c r="O100" i="13"/>
  <c r="O99" i="13"/>
  <c r="O88" i="13"/>
  <c r="O87" i="13"/>
  <c r="O74" i="13"/>
  <c r="O73" i="13"/>
  <c r="O59" i="13"/>
  <c r="O58" i="13"/>
  <c r="O29" i="13"/>
  <c r="O28" i="13"/>
  <c r="S154" i="13"/>
  <c r="S155" i="13"/>
  <c r="S87" i="13"/>
  <c r="S88" i="13"/>
  <c r="S58" i="13"/>
  <c r="S59" i="13"/>
  <c r="S28" i="13"/>
  <c r="S29" i="13"/>
  <c r="O149" i="13"/>
  <c r="O148" i="13"/>
  <c r="O113" i="13"/>
  <c r="O114" i="13"/>
  <c r="O34" i="13"/>
  <c r="O35" i="13"/>
  <c r="O19" i="13"/>
  <c r="O18" i="13"/>
  <c r="S149" i="13"/>
  <c r="S148" i="13"/>
  <c r="S113" i="13"/>
  <c r="S114" i="13"/>
  <c r="S35" i="13"/>
  <c r="S34" i="13"/>
  <c r="O186" i="13"/>
  <c r="O164" i="13"/>
  <c r="O163" i="13"/>
  <c r="O139" i="13"/>
  <c r="O138" i="13"/>
  <c r="O106" i="13"/>
  <c r="O105" i="13"/>
  <c r="O94" i="13"/>
  <c r="O93" i="13"/>
  <c r="O80" i="13"/>
  <c r="O79" i="13"/>
  <c r="O68" i="13"/>
  <c r="O67" i="13"/>
  <c r="O53" i="13"/>
  <c r="O52" i="13"/>
  <c r="O47" i="13"/>
  <c r="K19" i="13"/>
  <c r="K18" i="13"/>
  <c r="W232" i="13"/>
  <c r="W233" i="13"/>
  <c r="O232" i="13"/>
  <c r="O233" i="13"/>
  <c r="S232" i="13"/>
  <c r="S233" i="13"/>
  <c r="AA233" i="13"/>
  <c r="AA232" i="13"/>
  <c r="W229" i="13"/>
  <c r="W230" i="13"/>
  <c r="W226" i="13"/>
  <c r="W227" i="13"/>
  <c r="S170" i="13"/>
  <c r="S250" i="13"/>
  <c r="S249" i="13"/>
  <c r="O230" i="13"/>
  <c r="O229" i="13"/>
  <c r="AA206" i="13"/>
  <c r="AA205" i="13"/>
  <c r="S229" i="13"/>
  <c r="S230" i="13"/>
  <c r="S206" i="13"/>
  <c r="S205" i="13"/>
  <c r="O227" i="13"/>
  <c r="O226" i="13"/>
  <c r="O203" i="13"/>
  <c r="O202" i="13"/>
  <c r="AA227" i="13"/>
  <c r="AA226" i="13"/>
  <c r="AA202" i="13"/>
  <c r="AA203" i="13"/>
  <c r="S181" i="13"/>
  <c r="S182" i="13"/>
  <c r="W202" i="13"/>
  <c r="W203" i="13"/>
  <c r="O206" i="13"/>
  <c r="O205" i="13"/>
  <c r="S226" i="13"/>
  <c r="S227" i="13"/>
  <c r="S202" i="13"/>
  <c r="S203" i="13"/>
  <c r="O224" i="13"/>
  <c r="O223" i="13"/>
  <c r="AA223" i="13"/>
  <c r="AA224" i="13"/>
  <c r="W170" i="13"/>
  <c r="S215" i="13"/>
  <c r="S214" i="13"/>
  <c r="S209" i="13"/>
  <c r="S208" i="13"/>
  <c r="O16" i="13"/>
  <c r="O15" i="13"/>
  <c r="AA229" i="13"/>
  <c r="AA230" i="13"/>
  <c r="W223" i="13"/>
  <c r="W224" i="13"/>
  <c r="W220" i="13"/>
  <c r="W221" i="13"/>
  <c r="W182" i="13"/>
  <c r="W181" i="13"/>
  <c r="W217" i="13"/>
  <c r="W218" i="13"/>
  <c r="W179" i="13"/>
  <c r="W178" i="13"/>
  <c r="S223" i="13"/>
  <c r="S224" i="13"/>
  <c r="O221" i="13"/>
  <c r="O220" i="13"/>
  <c r="O182" i="13"/>
  <c r="O181" i="13"/>
  <c r="AA221" i="13"/>
  <c r="AA220" i="13"/>
  <c r="AA182" i="13"/>
  <c r="AA181" i="13"/>
  <c r="W176" i="13"/>
  <c r="W175" i="13"/>
  <c r="S220" i="13"/>
  <c r="S221" i="13"/>
  <c r="O218" i="13"/>
  <c r="O217" i="13"/>
  <c r="O179" i="13"/>
  <c r="O178" i="13"/>
  <c r="AA179" i="13"/>
  <c r="AA178" i="13"/>
  <c r="AA217" i="13"/>
  <c r="AA218" i="13"/>
  <c r="W211" i="13"/>
  <c r="W212" i="13"/>
  <c r="W173" i="13"/>
  <c r="W172" i="13"/>
  <c r="S217" i="13"/>
  <c r="S218" i="13"/>
  <c r="S178" i="13"/>
  <c r="S179" i="13"/>
  <c r="O215" i="13"/>
  <c r="O214" i="13"/>
  <c r="O176" i="13"/>
  <c r="O175" i="13"/>
  <c r="AA214" i="13"/>
  <c r="AA215" i="13"/>
  <c r="AA176" i="13"/>
  <c r="AA175" i="13"/>
  <c r="W214" i="13"/>
  <c r="W215" i="13"/>
  <c r="AA212" i="13"/>
  <c r="AA211" i="13"/>
  <c r="W208" i="13"/>
  <c r="W209" i="13"/>
  <c r="W250" i="13"/>
  <c r="W249" i="13"/>
  <c r="S175" i="13"/>
  <c r="S176" i="13"/>
  <c r="O212" i="13"/>
  <c r="O211" i="13"/>
  <c r="O173" i="13"/>
  <c r="O172" i="13"/>
  <c r="AA173" i="13"/>
  <c r="AA172" i="13"/>
  <c r="W16" i="13"/>
  <c r="W15" i="13"/>
  <c r="W205" i="13"/>
  <c r="W206" i="13"/>
  <c r="S15" i="13"/>
  <c r="S16" i="13"/>
  <c r="S211" i="13"/>
  <c r="S212" i="13"/>
  <c r="S172" i="13"/>
  <c r="S173" i="13"/>
  <c r="O209" i="13"/>
  <c r="O208" i="13"/>
  <c r="O170" i="13"/>
  <c r="O249" i="13"/>
  <c r="O250" i="13"/>
  <c r="AA208" i="13"/>
  <c r="AA209" i="13"/>
  <c r="AA170" i="13"/>
  <c r="AA249" i="13"/>
  <c r="AA250" i="13"/>
  <c r="AA15" i="13"/>
  <c r="AA16" i="13"/>
  <c r="D105" i="7"/>
  <c r="H272" i="13" l="1"/>
  <c r="H271" i="13"/>
  <c r="H270" i="13"/>
  <c r="H269" i="13"/>
  <c r="H291" i="13"/>
  <c r="H289" i="13"/>
  <c r="G290" i="13"/>
  <c r="M25" i="7"/>
  <c r="M52" i="7"/>
  <c r="M53" i="7"/>
  <c r="G289" i="13"/>
  <c r="G291" i="13"/>
  <c r="G272" i="13"/>
  <c r="G292" i="13"/>
  <c r="H292" i="13"/>
  <c r="G270" i="13"/>
  <c r="G271" i="13"/>
  <c r="G269" i="13"/>
  <c r="M16" i="7"/>
  <c r="V16" i="7" s="1"/>
  <c r="M39" i="7"/>
  <c r="V39" i="7" s="1"/>
  <c r="M64" i="7"/>
  <c r="M18" i="7"/>
  <c r="V18" i="7" s="1"/>
  <c r="M41" i="7"/>
  <c r="V41" i="7" s="1"/>
  <c r="M66" i="7"/>
  <c r="V66" i="7" s="1"/>
  <c r="M19" i="7"/>
  <c r="V19" i="7" s="1"/>
  <c r="M42" i="7"/>
  <c r="V42" i="7" s="1"/>
  <c r="M67" i="7"/>
  <c r="M20" i="7"/>
  <c r="M43" i="7"/>
  <c r="V43" i="7" s="1"/>
  <c r="M68" i="7"/>
  <c r="V68" i="7" s="1"/>
  <c r="M21" i="7"/>
  <c r="V21" i="7" s="1"/>
  <c r="M69" i="7"/>
  <c r="V69" i="7" s="1"/>
  <c r="M22" i="7"/>
  <c r="V22" i="7" s="1"/>
  <c r="M46" i="7"/>
  <c r="V46" i="7" s="1"/>
  <c r="M47" i="7"/>
  <c r="V47" i="7" s="1"/>
  <c r="M49" i="7"/>
  <c r="V49" i="7" s="1"/>
  <c r="M27" i="7"/>
  <c r="M51" i="7"/>
  <c r="M29" i="7"/>
  <c r="V29" i="7" s="1"/>
  <c r="M55" i="7"/>
  <c r="V55" i="7" s="1"/>
  <c r="M56" i="7"/>
  <c r="V56" i="7" s="1"/>
  <c r="M57" i="7"/>
  <c r="V57" i="7" s="1"/>
  <c r="M58" i="7"/>
  <c r="M59" i="7"/>
  <c r="V59" i="7" s="1"/>
  <c r="M60" i="7"/>
  <c r="V60" i="7" s="1"/>
  <c r="M36" i="7"/>
  <c r="V36" i="7" s="1"/>
  <c r="M61" i="7"/>
  <c r="V61" i="7" s="1"/>
  <c r="M14" i="7"/>
  <c r="V14" i="7" s="1"/>
  <c r="M38" i="7"/>
  <c r="V38" i="7" s="1"/>
  <c r="M17" i="7"/>
  <c r="V17" i="7" s="1"/>
  <c r="M40" i="7"/>
  <c r="V40" i="7" s="1"/>
  <c r="M65" i="7"/>
  <c r="M44" i="7"/>
  <c r="V44" i="7" s="1"/>
  <c r="M45" i="7"/>
  <c r="V45" i="7" s="1"/>
  <c r="M23" i="7"/>
  <c r="V23" i="7" s="1"/>
  <c r="M24" i="7"/>
  <c r="V24" i="7" s="1"/>
  <c r="M26" i="7"/>
  <c r="V26" i="7" s="1"/>
  <c r="M50" i="7"/>
  <c r="M28" i="7"/>
  <c r="V28" i="7" s="1"/>
  <c r="M54" i="7"/>
  <c r="V54" i="7" s="1"/>
  <c r="M30" i="7"/>
  <c r="V30" i="7" s="1"/>
  <c r="M31" i="7"/>
  <c r="V31" i="7" s="1"/>
  <c r="M32" i="7"/>
  <c r="V32" i="7" s="1"/>
  <c r="M33" i="7"/>
  <c r="V33" i="7" s="1"/>
  <c r="M34" i="7"/>
  <c r="V34" i="7" s="1"/>
  <c r="M11" i="7"/>
  <c r="V11" i="7" s="1"/>
  <c r="M13" i="7"/>
  <c r="V13" i="7" s="1"/>
  <c r="M37" i="7"/>
  <c r="V37" i="7" s="1"/>
  <c r="M62" i="7"/>
  <c r="M15" i="7"/>
  <c r="V15" i="7" s="1"/>
  <c r="M63" i="7"/>
  <c r="V63" i="7" s="1"/>
  <c r="M35" i="7"/>
  <c r="V35" i="7" s="1"/>
  <c r="F343" i="13"/>
  <c r="H200" i="13"/>
  <c r="H198" i="13"/>
  <c r="D200" i="13"/>
  <c r="D198" i="13"/>
  <c r="O73" i="7"/>
  <c r="K198" i="13" s="1"/>
  <c r="O74" i="7"/>
  <c r="K200" i="13" s="1"/>
  <c r="N73" i="7"/>
  <c r="G198" i="13" s="1"/>
  <c r="N74" i="7"/>
  <c r="G200" i="13" s="1"/>
  <c r="M73" i="7"/>
  <c r="V73" i="7" s="1"/>
  <c r="M74" i="7"/>
  <c r="V74" i="7" s="1"/>
  <c r="F291" i="13" l="1"/>
  <c r="V50" i="7"/>
  <c r="C117" i="13"/>
  <c r="AK117" i="13" s="1"/>
  <c r="C116" i="13"/>
  <c r="AK116" i="13" s="1"/>
  <c r="V27" i="7"/>
  <c r="C258" i="13"/>
  <c r="AK258" i="13" s="1"/>
  <c r="C257" i="13"/>
  <c r="AK257" i="13" s="1"/>
  <c r="V65" i="7"/>
  <c r="AF184" i="13"/>
  <c r="V25" i="7"/>
  <c r="C254" i="13"/>
  <c r="AK254" i="13" s="1"/>
  <c r="C253" i="13"/>
  <c r="AK253" i="13" s="1"/>
  <c r="V51" i="7"/>
  <c r="C120" i="13"/>
  <c r="AK120" i="13" s="1"/>
  <c r="C119" i="13"/>
  <c r="AK119" i="13" s="1"/>
  <c r="V62" i="7"/>
  <c r="AF178" i="13"/>
  <c r="V53" i="7"/>
  <c r="C125" i="13"/>
  <c r="AK125" i="13" s="1"/>
  <c r="C126" i="13"/>
  <c r="AK126" i="13" s="1"/>
  <c r="V20" i="7"/>
  <c r="C44" i="13"/>
  <c r="AK44" i="13" s="1"/>
  <c r="V67" i="7"/>
  <c r="AF186" i="13"/>
  <c r="C123" i="13"/>
  <c r="AK123" i="13" s="1"/>
  <c r="V52" i="7"/>
  <c r="C122" i="13"/>
  <c r="AK122" i="13" s="1"/>
  <c r="V58" i="7"/>
  <c r="AF172" i="13"/>
  <c r="V64" i="7"/>
  <c r="AF181" i="13"/>
  <c r="F292" i="13"/>
  <c r="C200" i="13"/>
  <c r="AK200" i="13" s="1"/>
  <c r="AF200" i="13"/>
  <c r="C198" i="13"/>
  <c r="AK198" i="13" s="1"/>
  <c r="AF198" i="13"/>
  <c r="AF190" i="13"/>
  <c r="F290" i="13"/>
  <c r="F289" i="13"/>
  <c r="C102" i="13"/>
  <c r="AK102" i="13" s="1"/>
  <c r="C103" i="13"/>
  <c r="AK103" i="13" s="1"/>
  <c r="C56" i="13"/>
  <c r="AK56" i="13" s="1"/>
  <c r="C55" i="13"/>
  <c r="AK55" i="13" s="1"/>
  <c r="C96" i="13"/>
  <c r="AK96" i="13" s="1"/>
  <c r="C97" i="13"/>
  <c r="AK97" i="13" s="1"/>
  <c r="C34" i="13"/>
  <c r="C43" i="13"/>
  <c r="AK43" i="13" s="1"/>
  <c r="C70" i="13"/>
  <c r="AK70" i="13" s="1"/>
  <c r="C71" i="13"/>
  <c r="AK71" i="13" s="1"/>
  <c r="C65" i="13"/>
  <c r="AK65" i="13" s="1"/>
  <c r="C64" i="13"/>
  <c r="AK64" i="13" s="1"/>
  <c r="C134" i="13"/>
  <c r="AK134" i="13" s="1"/>
  <c r="C31" i="13"/>
  <c r="AK31" i="13" s="1"/>
  <c r="C32" i="13"/>
  <c r="AK32" i="13" s="1"/>
  <c r="C132" i="13"/>
  <c r="AK132" i="13" s="1"/>
  <c r="C131" i="13"/>
  <c r="AK131" i="13" s="1"/>
  <c r="C50" i="13"/>
  <c r="AK50" i="13" s="1"/>
  <c r="C49" i="13"/>
  <c r="AK49" i="13" s="1"/>
  <c r="C151" i="13"/>
  <c r="AK151" i="13" s="1"/>
  <c r="C152" i="13"/>
  <c r="AK152" i="13" s="1"/>
  <c r="C83" i="13"/>
  <c r="AK83" i="13" s="1"/>
  <c r="C82" i="13"/>
  <c r="AK82" i="13" s="1"/>
  <c r="C108" i="13"/>
  <c r="AK108" i="13" s="1"/>
  <c r="C109" i="13"/>
  <c r="AK109" i="13" s="1"/>
  <c r="C167" i="13"/>
  <c r="AK167" i="13" s="1"/>
  <c r="C166" i="13"/>
  <c r="AK166" i="13" s="1"/>
  <c r="C77" i="13"/>
  <c r="AK77" i="13" s="1"/>
  <c r="C76" i="13"/>
  <c r="AK76" i="13" s="1"/>
  <c r="C161" i="13"/>
  <c r="AK161" i="13" s="1"/>
  <c r="C160" i="13"/>
  <c r="AK160" i="13" s="1"/>
  <c r="C144" i="13"/>
  <c r="AK144" i="13" s="1"/>
  <c r="C91" i="13"/>
  <c r="AK91" i="13" s="1"/>
  <c r="C90" i="13"/>
  <c r="AK90" i="13" s="1"/>
  <c r="C21" i="13"/>
  <c r="AK21" i="13" s="1"/>
  <c r="C22" i="13"/>
  <c r="AK22" i="13" s="1"/>
  <c r="C142" i="13"/>
  <c r="AK142" i="13" s="1"/>
  <c r="C141" i="13"/>
  <c r="AK141" i="13" s="1"/>
  <c r="C37" i="13"/>
  <c r="AK37" i="13" s="1"/>
  <c r="C38" i="13"/>
  <c r="AK38" i="13" s="1"/>
  <c r="C136" i="13"/>
  <c r="AK136" i="13" s="1"/>
  <c r="C85" i="13"/>
  <c r="AK85" i="13" s="1"/>
  <c r="C146" i="13"/>
  <c r="AK146" i="13" s="1"/>
  <c r="C251" i="13"/>
  <c r="C252" i="13"/>
  <c r="AK252" i="13" s="1"/>
  <c r="F269" i="13"/>
  <c r="F270" i="13"/>
  <c r="F272" i="13"/>
  <c r="F271" i="13"/>
  <c r="AK251" i="13" l="1"/>
  <c r="L249" i="13"/>
  <c r="H249" i="13"/>
  <c r="D249" i="13"/>
  <c r="C237" i="13" l="1"/>
  <c r="C236" i="13"/>
  <c r="F295" i="13" s="1"/>
  <c r="H232" i="13"/>
  <c r="D232" i="13"/>
  <c r="H223" i="13"/>
  <c r="D223" i="13"/>
  <c r="H220" i="13"/>
  <c r="D220" i="13"/>
  <c r="H208" i="13"/>
  <c r="D208" i="13"/>
  <c r="H205" i="13"/>
  <c r="D205" i="13"/>
  <c r="L181" i="13"/>
  <c r="H181" i="13"/>
  <c r="D181" i="13"/>
  <c r="L178" i="13"/>
  <c r="H178" i="13"/>
  <c r="D178" i="13"/>
  <c r="L172" i="13"/>
  <c r="H172" i="13"/>
  <c r="D172" i="13"/>
  <c r="L85" i="7"/>
  <c r="M85" i="7"/>
  <c r="AF232" i="13" s="1"/>
  <c r="N81" i="7"/>
  <c r="O81" i="7"/>
  <c r="L82" i="7"/>
  <c r="M82" i="7"/>
  <c r="AF223" i="13" s="1"/>
  <c r="N76" i="7"/>
  <c r="O76" i="7"/>
  <c r="N77" i="7"/>
  <c r="O77" i="7"/>
  <c r="G248" i="13"/>
  <c r="K248" i="13"/>
  <c r="K59" i="13" l="1"/>
  <c r="K58" i="13"/>
  <c r="G68" i="13"/>
  <c r="G67" i="13"/>
  <c r="G88" i="13"/>
  <c r="G87" i="13"/>
  <c r="G155" i="13"/>
  <c r="G154" i="13"/>
  <c r="K34" i="13"/>
  <c r="K35" i="13"/>
  <c r="G59" i="13"/>
  <c r="G58" i="13"/>
  <c r="K113" i="13"/>
  <c r="K114" i="13"/>
  <c r="K139" i="13"/>
  <c r="K138" i="13"/>
  <c r="K148" i="13"/>
  <c r="K149" i="13"/>
  <c r="K40" i="13"/>
  <c r="K41" i="13"/>
  <c r="G114" i="13"/>
  <c r="G113" i="13"/>
  <c r="G139" i="13"/>
  <c r="G138" i="13"/>
  <c r="G149" i="13"/>
  <c r="G148" i="13"/>
  <c r="G35" i="13"/>
  <c r="G34" i="13"/>
  <c r="G41" i="13"/>
  <c r="G40" i="13"/>
  <c r="K68" i="13"/>
  <c r="K67" i="13"/>
  <c r="K88" i="13"/>
  <c r="K87" i="13"/>
  <c r="K155" i="13"/>
  <c r="K154" i="13"/>
  <c r="G233" i="13"/>
  <c r="G232" i="13"/>
  <c r="G173" i="13"/>
  <c r="G172" i="13"/>
  <c r="G209" i="13"/>
  <c r="G208" i="13"/>
  <c r="G250" i="13"/>
  <c r="G249" i="13"/>
  <c r="G182" i="13"/>
  <c r="G181" i="13"/>
  <c r="G223" i="13"/>
  <c r="G224" i="13"/>
  <c r="G170" i="13"/>
  <c r="G179" i="13"/>
  <c r="G178" i="13"/>
  <c r="G205" i="13"/>
  <c r="G206" i="13"/>
  <c r="G221" i="13"/>
  <c r="G220" i="13"/>
  <c r="K250" i="13"/>
  <c r="K249" i="13"/>
  <c r="K173" i="13"/>
  <c r="K172" i="13"/>
  <c r="K208" i="13"/>
  <c r="K209" i="13"/>
  <c r="K224" i="13"/>
  <c r="K223" i="13"/>
  <c r="K170" i="13"/>
  <c r="K178" i="13"/>
  <c r="K179" i="13"/>
  <c r="K205" i="13"/>
  <c r="K206" i="13"/>
  <c r="K220" i="13"/>
  <c r="K221" i="13"/>
  <c r="K182" i="13"/>
  <c r="K181" i="13"/>
  <c r="K232" i="13"/>
  <c r="K233" i="13"/>
  <c r="AK34" i="13" l="1"/>
  <c r="N10" i="7"/>
  <c r="G19" i="13" l="1"/>
  <c r="G18" i="13"/>
  <c r="G16" i="13"/>
  <c r="G15" i="13"/>
  <c r="K15" i="13"/>
  <c r="H217" i="13" l="1"/>
  <c r="D217" i="13"/>
  <c r="H202" i="13"/>
  <c r="D202" i="13"/>
  <c r="N80" i="7"/>
  <c r="O80" i="7"/>
  <c r="K218" i="13" s="1"/>
  <c r="N75" i="7"/>
  <c r="O75" i="7"/>
  <c r="K203" i="13" s="1"/>
  <c r="G218" i="13" l="1"/>
  <c r="G217" i="13"/>
  <c r="G203" i="13"/>
  <c r="G202" i="13"/>
  <c r="K217" i="13"/>
  <c r="K202" i="13"/>
  <c r="H299" i="13" l="1"/>
  <c r="E286" i="13"/>
  <c r="C244" i="13"/>
  <c r="C243" i="13"/>
  <c r="C93" i="7"/>
  <c r="E93" i="7" l="1"/>
  <c r="E276" i="13"/>
  <c r="H192" i="13"/>
  <c r="D192" i="13"/>
  <c r="H229" i="13" l="1"/>
  <c r="H214" i="13"/>
  <c r="D229" i="13"/>
  <c r="D214" i="13"/>
  <c r="D226" i="13"/>
  <c r="H297" i="13" l="1"/>
  <c r="H298" i="13"/>
  <c r="G300" i="13"/>
  <c r="H301" i="13"/>
  <c r="H302" i="13"/>
  <c r="H226" i="13" l="1"/>
  <c r="H211" i="13"/>
  <c r="D211" i="13"/>
  <c r="H196" i="13" l="1"/>
  <c r="D196" i="13"/>
  <c r="H194" i="13"/>
  <c r="D194" i="13"/>
  <c r="H190" i="13"/>
  <c r="D190" i="13"/>
  <c r="H188" i="13"/>
  <c r="D188" i="13"/>
  <c r="H186" i="13"/>
  <c r="D186" i="13"/>
  <c r="H184" i="13"/>
  <c r="D184" i="13"/>
  <c r="L175" i="13" l="1"/>
  <c r="H175" i="13"/>
  <c r="D175" i="13"/>
  <c r="M81" i="7" l="1"/>
  <c r="C248" i="13"/>
  <c r="M76" i="7"/>
  <c r="K82" i="7"/>
  <c r="K85" i="7"/>
  <c r="M77" i="7"/>
  <c r="M10" i="7"/>
  <c r="M75" i="7"/>
  <c r="M80" i="7"/>
  <c r="O70" i="7"/>
  <c r="N70" i="7"/>
  <c r="M70" i="7"/>
  <c r="O79" i="7"/>
  <c r="M83" i="7"/>
  <c r="AF226" i="13" s="1"/>
  <c r="M84" i="7"/>
  <c r="AF229" i="13" s="1"/>
  <c r="N79" i="7"/>
  <c r="L84" i="7"/>
  <c r="L83" i="7"/>
  <c r="M79" i="7"/>
  <c r="K83" i="7"/>
  <c r="K84" i="7"/>
  <c r="M78" i="7"/>
  <c r="N78" i="7"/>
  <c r="O78" i="7"/>
  <c r="C188" i="13"/>
  <c r="G188" i="13"/>
  <c r="K169" i="13"/>
  <c r="O71" i="7"/>
  <c r="O72" i="7"/>
  <c r="N71" i="7"/>
  <c r="G194" i="13" s="1"/>
  <c r="N72" i="7"/>
  <c r="G196" i="13" s="1"/>
  <c r="M71" i="7"/>
  <c r="V71" i="7" s="1"/>
  <c r="M72" i="7"/>
  <c r="G129" i="13"/>
  <c r="C129" i="13"/>
  <c r="K129" i="13"/>
  <c r="K26" i="13"/>
  <c r="K46" i="13"/>
  <c r="G242" i="13"/>
  <c r="F277" i="13" s="1"/>
  <c r="G26" i="13"/>
  <c r="G46" i="13"/>
  <c r="V10" i="7" l="1"/>
  <c r="AF15" i="13"/>
  <c r="AK248" i="13"/>
  <c r="V70" i="7"/>
  <c r="AF211" i="13"/>
  <c r="V78" i="7"/>
  <c r="AF208" i="13"/>
  <c r="V77" i="7"/>
  <c r="AF202" i="13"/>
  <c r="V75" i="7"/>
  <c r="AF214" i="13"/>
  <c r="V79" i="7"/>
  <c r="AF205" i="13"/>
  <c r="V76" i="7"/>
  <c r="V72" i="7"/>
  <c r="AF217" i="13"/>
  <c r="T80" i="7"/>
  <c r="AF220" i="13"/>
  <c r="T81" i="7"/>
  <c r="C194" i="13"/>
  <c r="AF194" i="13"/>
  <c r="C196" i="13"/>
  <c r="AF196" i="13"/>
  <c r="C192" i="13"/>
  <c r="AF192" i="13"/>
  <c r="AK129" i="13"/>
  <c r="N86" i="7"/>
  <c r="O86" i="7"/>
  <c r="C18" i="13"/>
  <c r="M86" i="7"/>
  <c r="G192" i="13"/>
  <c r="K192" i="13"/>
  <c r="K255" i="13"/>
  <c r="G288" i="13" s="1"/>
  <c r="K256" i="13"/>
  <c r="H288" i="13" s="1"/>
  <c r="G256" i="13"/>
  <c r="H287" i="13" s="1"/>
  <c r="G255" i="13"/>
  <c r="G287" i="13" s="1"/>
  <c r="C256" i="13"/>
  <c r="H286" i="13" s="1"/>
  <c r="C255" i="13"/>
  <c r="G286" i="13" s="1"/>
  <c r="G190" i="13"/>
  <c r="G169" i="13"/>
  <c r="C190" i="13"/>
  <c r="C169" i="13"/>
  <c r="G62" i="13"/>
  <c r="G61" i="13"/>
  <c r="C128" i="13"/>
  <c r="G80" i="13"/>
  <c r="G79" i="13"/>
  <c r="G74" i="13"/>
  <c r="G73" i="13"/>
  <c r="K47" i="13"/>
  <c r="K128" i="13"/>
  <c r="G186" i="13"/>
  <c r="G164" i="13"/>
  <c r="G163" i="13"/>
  <c r="K164" i="13"/>
  <c r="K163" i="13"/>
  <c r="G184" i="13"/>
  <c r="G158" i="13"/>
  <c r="G157" i="13"/>
  <c r="K106" i="13"/>
  <c r="K105" i="13"/>
  <c r="C106" i="13"/>
  <c r="C105" i="13"/>
  <c r="AK105" i="13" s="1"/>
  <c r="C59" i="13"/>
  <c r="AK59" i="13" s="1"/>
  <c r="C58" i="13"/>
  <c r="AK58" i="13" s="1"/>
  <c r="C35" i="13"/>
  <c r="AK35" i="13" s="1"/>
  <c r="G128" i="13"/>
  <c r="K53" i="13"/>
  <c r="K52" i="13"/>
  <c r="C53" i="13"/>
  <c r="C52" i="13"/>
  <c r="C68" i="13"/>
  <c r="AK68" i="13" s="1"/>
  <c r="C67" i="13"/>
  <c r="AK67" i="13" s="1"/>
  <c r="G29" i="13"/>
  <c r="G28" i="13"/>
  <c r="K74" i="13"/>
  <c r="K73" i="13"/>
  <c r="K100" i="13"/>
  <c r="K99" i="13"/>
  <c r="C100" i="13"/>
  <c r="C99" i="13"/>
  <c r="G100" i="13"/>
  <c r="G99" i="13"/>
  <c r="C164" i="13"/>
  <c r="AK164" i="13" s="1"/>
  <c r="C163" i="13"/>
  <c r="AK163" i="13" s="1"/>
  <c r="K157" i="13"/>
  <c r="K158" i="13"/>
  <c r="C184" i="13"/>
  <c r="C158" i="13"/>
  <c r="C157" i="13"/>
  <c r="G106" i="13"/>
  <c r="G105" i="13"/>
  <c r="C155" i="13"/>
  <c r="AK155" i="13" s="1"/>
  <c r="C154" i="13"/>
  <c r="AK154" i="13" s="1"/>
  <c r="C88" i="13"/>
  <c r="AK88" i="13" s="1"/>
  <c r="C87" i="13"/>
  <c r="AK87" i="13" s="1"/>
  <c r="C40" i="13"/>
  <c r="AK40" i="13" s="1"/>
  <c r="C41" i="13"/>
  <c r="AK41" i="13" s="1"/>
  <c r="C138" i="13"/>
  <c r="AK138" i="13" s="1"/>
  <c r="C139" i="13"/>
  <c r="AK139" i="13" s="1"/>
  <c r="C149" i="13"/>
  <c r="AK149" i="13" s="1"/>
  <c r="C148" i="13"/>
  <c r="AK148" i="13" s="1"/>
  <c r="K80" i="13"/>
  <c r="K79" i="13"/>
  <c r="G47" i="13"/>
  <c r="K61" i="13"/>
  <c r="K62" i="13"/>
  <c r="K29" i="13"/>
  <c r="K28" i="13"/>
  <c r="K94" i="13"/>
  <c r="K93" i="13"/>
  <c r="C94" i="13"/>
  <c r="C93" i="13"/>
  <c r="G94" i="13"/>
  <c r="G93" i="13"/>
  <c r="G53" i="13"/>
  <c r="G52" i="13"/>
  <c r="C19" i="13"/>
  <c r="C114" i="13"/>
  <c r="AK114" i="13" s="1"/>
  <c r="C113" i="13"/>
  <c r="AK113" i="13" s="1"/>
  <c r="R85" i="7"/>
  <c r="C232" i="13"/>
  <c r="AK232" i="13" s="1"/>
  <c r="C233" i="13"/>
  <c r="AK233" i="13" s="1"/>
  <c r="C218" i="13"/>
  <c r="AK218" i="13" s="1"/>
  <c r="C217" i="13"/>
  <c r="AK217" i="13" s="1"/>
  <c r="C186" i="13"/>
  <c r="C173" i="13"/>
  <c r="AK173" i="13" s="1"/>
  <c r="C172" i="13"/>
  <c r="AK172" i="13" s="1"/>
  <c r="C230" i="13"/>
  <c r="C229" i="13"/>
  <c r="C203" i="13"/>
  <c r="AK203" i="13" s="1"/>
  <c r="C202" i="13"/>
  <c r="AK202" i="13" s="1"/>
  <c r="C170" i="13"/>
  <c r="AK170" i="13" s="1"/>
  <c r="R82" i="7"/>
  <c r="C224" i="13"/>
  <c r="AK224" i="13" s="1"/>
  <c r="C223" i="13"/>
  <c r="AK223" i="13" s="1"/>
  <c r="R83" i="7"/>
  <c r="C226" i="13"/>
  <c r="C227" i="13"/>
  <c r="C250" i="13"/>
  <c r="AK250" i="13" s="1"/>
  <c r="C249" i="13"/>
  <c r="AK249" i="13" s="1"/>
  <c r="C176" i="13"/>
  <c r="C175" i="13"/>
  <c r="C214" i="13"/>
  <c r="C215" i="13"/>
  <c r="C182" i="13"/>
  <c r="AK182" i="13" s="1"/>
  <c r="C181" i="13"/>
  <c r="AK181" i="13" s="1"/>
  <c r="C209" i="13"/>
  <c r="AK209" i="13" s="1"/>
  <c r="C208" i="13"/>
  <c r="AK208" i="13" s="1"/>
  <c r="C206" i="13"/>
  <c r="AK206" i="13" s="1"/>
  <c r="C205" i="13"/>
  <c r="AK205" i="13" s="1"/>
  <c r="C15" i="13"/>
  <c r="AK15" i="13" s="1"/>
  <c r="C16" i="13"/>
  <c r="C179" i="13"/>
  <c r="AK179" i="13" s="1"/>
  <c r="C178" i="13"/>
  <c r="AK178" i="13" s="1"/>
  <c r="C212" i="13"/>
  <c r="C211" i="13"/>
  <c r="C221" i="13"/>
  <c r="AK221" i="13" s="1"/>
  <c r="C220" i="13"/>
  <c r="AK220" i="13" s="1"/>
  <c r="R84" i="7"/>
  <c r="G227" i="13"/>
  <c r="G226" i="13"/>
  <c r="G211" i="13"/>
  <c r="G212" i="13"/>
  <c r="G229" i="13"/>
  <c r="G230" i="13"/>
  <c r="G215" i="13"/>
  <c r="G214" i="13"/>
  <c r="G176" i="13"/>
  <c r="G175" i="13"/>
  <c r="K215" i="13"/>
  <c r="K214" i="13"/>
  <c r="K227" i="13"/>
  <c r="K226" i="13"/>
  <c r="K230" i="13"/>
  <c r="K229" i="13"/>
  <c r="K242" i="13"/>
  <c r="K211" i="13"/>
  <c r="K212" i="13"/>
  <c r="K190" i="13"/>
  <c r="K184" i="13"/>
  <c r="K194" i="13"/>
  <c r="K186" i="13"/>
  <c r="K196" i="13"/>
  <c r="K188" i="13"/>
  <c r="AK188" i="13" s="1"/>
  <c r="K176" i="13"/>
  <c r="K175" i="13"/>
  <c r="H268" i="13" l="1"/>
  <c r="AK19" i="13"/>
  <c r="H267" i="13"/>
  <c r="AK196" i="13"/>
  <c r="AK194" i="13"/>
  <c r="V86" i="7"/>
  <c r="T86" i="7"/>
  <c r="AK169" i="13"/>
  <c r="AK158" i="13"/>
  <c r="AK128" i="13"/>
  <c r="G268" i="13"/>
  <c r="AK100" i="13"/>
  <c r="G267" i="13"/>
  <c r="AK106" i="13"/>
  <c r="AK255" i="13"/>
  <c r="AK256" i="13"/>
  <c r="AK99" i="13"/>
  <c r="AK53" i="13"/>
  <c r="AK93" i="13"/>
  <c r="AK18" i="13"/>
  <c r="AK52" i="13"/>
  <c r="AK94" i="13"/>
  <c r="AK157" i="13"/>
  <c r="AK192" i="13"/>
  <c r="R86" i="7"/>
  <c r="F287" i="13"/>
  <c r="I267" i="13"/>
  <c r="F288" i="13"/>
  <c r="I268" i="13"/>
  <c r="AK190" i="13"/>
  <c r="AK184" i="13"/>
  <c r="AK186" i="13"/>
  <c r="AK176" i="13"/>
  <c r="AK211" i="13"/>
  <c r="AK227" i="13"/>
  <c r="AK175" i="13"/>
  <c r="AK212" i="13"/>
  <c r="AK226" i="13"/>
  <c r="AK215" i="13"/>
  <c r="AK230" i="13"/>
  <c r="AK214" i="13"/>
  <c r="AK229" i="13"/>
  <c r="F286" i="13" l="1"/>
  <c r="C260" i="13"/>
  <c r="C259" i="13"/>
  <c r="L242" i="13"/>
  <c r="H242" i="13"/>
  <c r="D242" i="13"/>
  <c r="H15" i="13"/>
  <c r="D15" i="13"/>
  <c r="H277" i="13"/>
  <c r="F278" i="13"/>
  <c r="C95" i="7"/>
  <c r="C94" i="7"/>
  <c r="C102" i="7" s="1"/>
  <c r="E277" i="13" l="1"/>
  <c r="E287" i="13"/>
  <c r="D309" i="13" s="1"/>
  <c r="E278" i="13"/>
  <c r="C46" i="13"/>
  <c r="AK46" i="13" s="1"/>
  <c r="E94" i="7"/>
  <c r="H278" i="13"/>
  <c r="E95" i="7"/>
  <c r="K16" i="13"/>
  <c r="E333" i="13"/>
  <c r="D308" i="13" l="1"/>
  <c r="E334" i="13"/>
  <c r="E102" i="7"/>
  <c r="C26" i="13"/>
  <c r="C28" i="13"/>
  <c r="AK28" i="13" s="1"/>
  <c r="C29" i="13"/>
  <c r="C47" i="13"/>
  <c r="AK47" i="13" s="1"/>
  <c r="C80" i="13"/>
  <c r="AK80" i="13" s="1"/>
  <c r="C79" i="13"/>
  <c r="AK79" i="13" s="1"/>
  <c r="C74" i="13"/>
  <c r="AK74" i="13" s="1"/>
  <c r="C73" i="13"/>
  <c r="AK73" i="13" s="1"/>
  <c r="C61" i="13"/>
  <c r="AK61" i="13" s="1"/>
  <c r="C62" i="13"/>
  <c r="AK16" i="13"/>
  <c r="E268" i="13"/>
  <c r="F107" i="7"/>
  <c r="H107" i="7" s="1"/>
  <c r="E335" i="13"/>
  <c r="C242" i="13"/>
  <c r="AK242" i="13" s="1"/>
  <c r="F106" i="7"/>
  <c r="E267" i="13"/>
  <c r="F105" i="7"/>
  <c r="E266" i="13"/>
  <c r="AK29" i="13" l="1"/>
  <c r="H266" i="13"/>
  <c r="F114" i="7"/>
  <c r="D307" i="13"/>
  <c r="I266" i="13"/>
  <c r="I296" i="13" s="1"/>
  <c r="AK62" i="13"/>
  <c r="AK26" i="13"/>
  <c r="G266" i="13"/>
  <c r="G296" i="13" s="1"/>
  <c r="I303" i="13"/>
  <c r="E329" i="13" s="1"/>
  <c r="F116" i="7"/>
  <c r="H116" i="7" s="1"/>
  <c r="F268" i="13"/>
  <c r="F276" i="13"/>
  <c r="H276" i="13" s="1"/>
  <c r="H106" i="7"/>
  <c r="F267" i="13"/>
  <c r="H105" i="7"/>
  <c r="H296" i="13" l="1"/>
  <c r="H114" i="7"/>
  <c r="F266" i="13"/>
  <c r="F296" i="13" s="1"/>
  <c r="G303" i="13"/>
  <c r="E327" i="13" s="1"/>
  <c r="D310" i="13" l="1"/>
  <c r="H303" i="13"/>
  <c r="E328" i="13" s="1"/>
  <c r="E330" i="13" s="1"/>
  <c r="F303" i="13" l="1"/>
  <c r="D31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jtrapnell</author>
    <author>Schroeder, Kevin@DHCS</author>
  </authors>
  <commentList>
    <comment ref="F266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Does not include Minor Consent or CalWorks</t>
        </r>
      </text>
    </comment>
    <comment ref="F267" authorId="0" shapeId="0" xr:uid="{00000000-0006-0000-0100-000002000000}">
      <text>
        <r>
          <rPr>
            <b/>
            <sz val="10"/>
            <color indexed="81"/>
            <rFont val="Tahoma"/>
            <family val="2"/>
          </rPr>
          <t>Does not include Minor Consent or CalWorks</t>
        </r>
      </text>
    </comment>
    <comment ref="F268" authorId="0" shapeId="0" xr:uid="{00000000-0006-0000-0100-000003000000}">
      <text>
        <r>
          <rPr>
            <b/>
            <sz val="10"/>
            <color indexed="81"/>
            <rFont val="Tahoma"/>
            <family val="2"/>
          </rPr>
          <t>Does not include Minor Consent or CalWorks</t>
        </r>
      </text>
    </comment>
    <comment ref="F26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  <comment ref="F270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  <comment ref="F271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  <comment ref="F272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</commentList>
</comments>
</file>

<file path=xl/sharedStrings.xml><?xml version="1.0" encoding="utf-8"?>
<sst xmlns="http://schemas.openxmlformats.org/spreadsheetml/2006/main" count="3123" uniqueCount="647">
  <si>
    <t>TOTAL</t>
  </si>
  <si>
    <t>DRUG MEDI-CAL PROGRAM COST SUMMARY</t>
  </si>
  <si>
    <t>DRUG MEDI-CAL FISCAL DETAIL</t>
  </si>
  <si>
    <t>NARCOTIC TREATMENT PROGRAM</t>
  </si>
  <si>
    <t>County Contract Submission</t>
  </si>
  <si>
    <t>COUNTY:</t>
  </si>
  <si>
    <t>UNIT OF SERVICE RATE</t>
  </si>
  <si>
    <t>Total Daily Rate</t>
  </si>
  <si>
    <t>Daily Dose - Methadone</t>
  </si>
  <si>
    <t>Individual Counseling @ 10 min.</t>
  </si>
  <si>
    <t>Group Counseling @ 10 min.</t>
  </si>
  <si>
    <t>Final UOS</t>
  </si>
  <si>
    <t>Provider Reimb.</t>
  </si>
  <si>
    <t>Total Reimb.</t>
  </si>
  <si>
    <t>GRAND TOTAL</t>
  </si>
  <si>
    <t>Total Units</t>
  </si>
  <si>
    <t>Data Entry</t>
  </si>
  <si>
    <t>Reg DMC</t>
  </si>
  <si>
    <t>Minor Consent</t>
  </si>
  <si>
    <t>Reimbursement</t>
  </si>
  <si>
    <t>Net Reimbursement</t>
  </si>
  <si>
    <t>Final Amount</t>
  </si>
  <si>
    <t>Federal Share</t>
  </si>
  <si>
    <t>County Share</t>
  </si>
  <si>
    <t>NET DOLLAR AMOUNT</t>
  </si>
  <si>
    <t>DEPARTMENT OF HEALTH CARE SERVICES</t>
  </si>
  <si>
    <t>Unit Description</t>
  </si>
  <si>
    <t>Denied Units</t>
  </si>
  <si>
    <t>Individual Counseling</t>
  </si>
  <si>
    <t>Group Counseling</t>
  </si>
  <si>
    <t>Dosing - Methadone</t>
  </si>
  <si>
    <t>Approved Units</t>
  </si>
  <si>
    <t>SUMMARY 
# UNITS OF SERVICE</t>
  </si>
  <si>
    <t>DMC by Grant Type</t>
  </si>
  <si>
    <t>DMC Reimbursement Amount</t>
  </si>
  <si>
    <t>County:</t>
  </si>
  <si>
    <t>DMC Program Amounts</t>
  </si>
  <si>
    <t>Fund Line No.</t>
  </si>
  <si>
    <t>200-b</t>
  </si>
  <si>
    <t>101a-b</t>
  </si>
  <si>
    <t>200-c</t>
  </si>
  <si>
    <t>By Program - Fees / DMC Share of Cost</t>
  </si>
  <si>
    <t>85</t>
  </si>
  <si>
    <t>By Program - Insurance</t>
  </si>
  <si>
    <t>101a-mc</t>
  </si>
  <si>
    <t>101a-cw</t>
  </si>
  <si>
    <t>CalWorks</t>
  </si>
  <si>
    <t>Insurance</t>
  </si>
  <si>
    <t>Individual UOS</t>
  </si>
  <si>
    <t>Group UOS</t>
  </si>
  <si>
    <t>Dosing UOS</t>
  </si>
  <si>
    <t>Revenue / DMC Share of Cost</t>
  </si>
  <si>
    <t>Revenue/ DMC Share of Cost</t>
  </si>
  <si>
    <t>Total units (UOS) denied for DMC reimbursement</t>
  </si>
  <si>
    <t>* UCC - Usual and Customary Charge</t>
  </si>
  <si>
    <t>Total Approved Units</t>
  </si>
  <si>
    <t>DMC BHS 100% - Minor Consent Clients</t>
  </si>
  <si>
    <t>DMC Fed 100% - Refugee</t>
  </si>
  <si>
    <t>MC</t>
  </si>
  <si>
    <t>RRP</t>
  </si>
  <si>
    <t>CWTCVAPTV</t>
  </si>
  <si>
    <t>DMC Fed 50% T19 - Regular</t>
  </si>
  <si>
    <t>DMC BHS 50% - Regular</t>
  </si>
  <si>
    <t>DMC Fed 100%  - Refugee</t>
  </si>
  <si>
    <t>DMC BHS 100% Minor Consent Clients</t>
  </si>
  <si>
    <t>DMC BHS 100% CalWorks Trafficking Victim</t>
  </si>
  <si>
    <t xml:space="preserve">Aid Code Group </t>
  </si>
  <si>
    <t>DMC BHS 100% - CalWorks Trafficking Victim</t>
  </si>
  <si>
    <t>CONTRACT PERIOD:</t>
  </si>
  <si>
    <t>Insurance - T19/T21</t>
  </si>
  <si>
    <t>Share of Cost - T19/T21</t>
  </si>
  <si>
    <t>Share of Cost - non-T19/T21 (Minor Consent)</t>
  </si>
  <si>
    <t>Share of Cost - non-T19/T21(CalWorks)</t>
  </si>
  <si>
    <t>Insurance - non-T19/T21 (Minor Consent)</t>
  </si>
  <si>
    <t>Insurance - non-T19/T21(CalWorks)</t>
  </si>
  <si>
    <t>Non-T19/T21 Minor Consent</t>
  </si>
  <si>
    <t>Non-T19/21 CalWorks</t>
  </si>
  <si>
    <t>Final Approved UOS</t>
  </si>
  <si>
    <t>Approved UOS
Title 19/21</t>
  </si>
  <si>
    <t>Approved 
Minor Consent Non-Title 19/21</t>
  </si>
  <si>
    <t>Approved 
CalWorks 
Non-Title 19/21</t>
  </si>
  <si>
    <t>Group
 Counseling</t>
  </si>
  <si>
    <t>Dosing -
 Methadone</t>
  </si>
  <si>
    <t>Group 
Counseling</t>
  </si>
  <si>
    <t>Individual 
Counseling</t>
  </si>
  <si>
    <t>Funding Source per Aid Code Grouping/Grant Type</t>
  </si>
  <si>
    <t xml:space="preserve">FINAL DOLLAR AMOUNT </t>
  </si>
  <si>
    <t xml:space="preserve">COST REPORT APPLICATION FUNDING WORKSHEET </t>
  </si>
  <si>
    <t>Share of Cost</t>
  </si>
  <si>
    <t>DMC Fed 88% T21 - ACA MCHIP Infants/Children &lt; 19</t>
  </si>
  <si>
    <t>DMC SGF 12% - ACA MCHIP Infants/Children &lt; 19</t>
  </si>
  <si>
    <t>DMC SGF 100% T21 - MCHIP for SB 75</t>
  </si>
  <si>
    <t>DMC SGF 100% T19 - ACA Parents/Other Caretakers for Undocumented Individuals &lt; age 19</t>
  </si>
  <si>
    <t>PAOCRT19SB75</t>
  </si>
  <si>
    <t>DMC SGF 100% T19 - ACA Pregnant Women for Undocumented Individuals &lt; age 19</t>
  </si>
  <si>
    <t>PWT19SB75</t>
  </si>
  <si>
    <t>204-b</t>
  </si>
  <si>
    <t>DMC SGF 100% T19 - Regular SB 75</t>
  </si>
  <si>
    <t>204-d</t>
  </si>
  <si>
    <t>204-h</t>
  </si>
  <si>
    <t>DMC SGF 100% T19 - Targeted Low Income SB 75</t>
  </si>
  <si>
    <t>204-n</t>
  </si>
  <si>
    <t>DMC SGF 100% T19 - ACA Infants/Children &lt; age 19 SB 75</t>
  </si>
  <si>
    <t>204-t</t>
  </si>
  <si>
    <t>DMC SGF 100% T19 - ACA Parents/Other Caretakers for SB 75</t>
  </si>
  <si>
    <t>204-v</t>
  </si>
  <si>
    <t>DMC SGF 100% T19 - ACA Pregnant Women for SB 75</t>
  </si>
  <si>
    <t>SGF Share</t>
  </si>
  <si>
    <t>Perinatal Services</t>
  </si>
  <si>
    <t>NTP - Perinatal</t>
  </si>
  <si>
    <t>MCHIPICUA19SB75</t>
  </si>
  <si>
    <t>DMC SGF 100% T21 - ACA MCHIP Infants/Children &lt; age 19 for SB 75</t>
  </si>
  <si>
    <t>204-r</t>
  </si>
  <si>
    <t>LIHP 93/7</t>
  </si>
  <si>
    <t>NEPNA1964 93/7</t>
  </si>
  <si>
    <t>DMC Fed 93% T19 - Low Income Health Program 93/7</t>
  </si>
  <si>
    <t>DMC SGF 7% T19 - Low Income Health Program 93/7</t>
  </si>
  <si>
    <t>DMC Fed 93% - Adults Newly Eligible Aged 19-64 93/7</t>
  </si>
  <si>
    <t>DMC SGF 7% - Adults Newly Eligible Aged 19-64 93/7</t>
  </si>
  <si>
    <t>PROVIDER:</t>
  </si>
  <si>
    <t>DMC #:</t>
  </si>
  <si>
    <t>PROVIDER #:</t>
  </si>
  <si>
    <t>Provider:</t>
  </si>
  <si>
    <t>DMC #</t>
  </si>
  <si>
    <t>PROVIDER #</t>
  </si>
  <si>
    <t>223-i</t>
  </si>
  <si>
    <t>LIHP 50/50</t>
  </si>
  <si>
    <t>227-y</t>
  </si>
  <si>
    <t>127a-y</t>
  </si>
  <si>
    <t>223-y</t>
  </si>
  <si>
    <t>123a-y</t>
  </si>
  <si>
    <t>103a-r</t>
  </si>
  <si>
    <t>206-r</t>
  </si>
  <si>
    <t>DMC Fed 50% T19 - Low Income Health Program 50/50</t>
  </si>
  <si>
    <t>DMC SGF 50% T19 - Low Income Health Program 50/50</t>
  </si>
  <si>
    <t>DMC Fed 50% - Adults Newly Eligible Aged 19-64 50/50</t>
  </si>
  <si>
    <t>DMC SGF 50% - Adults Newly Eligible Aged 19-64 50/50</t>
  </si>
  <si>
    <t>227-i</t>
  </si>
  <si>
    <t>127a-i</t>
  </si>
  <si>
    <t>Total Amount</t>
  </si>
  <si>
    <t>NEPNA1964 50/50</t>
  </si>
  <si>
    <t>REG - CVD19</t>
  </si>
  <si>
    <t xml:space="preserve">DMC Fed 69.34% T19 - BCCTP -  CVD19 Rate - Effective: 01/01/20 </t>
  </si>
  <si>
    <t>BCCTP - CVD19</t>
  </si>
  <si>
    <t xml:space="preserve">HPE - CVD19 </t>
  </si>
  <si>
    <t xml:space="preserve">DMC Fed 56.2% T19 - ACA Parents/Other Caretakers, CVD 19 Rate - Effective:  01/01/20 </t>
  </si>
  <si>
    <t xml:space="preserve">DMC Fed 56.2% T19 - ACA Infants/Children &lt; age 19,  CVD19 Rate - Effective: 01/01/20 </t>
  </si>
  <si>
    <t>ICUA19 - CVD19</t>
  </si>
  <si>
    <t xml:space="preserve">DMC Fed 56.2% T19 - Not Newly Eligible County Compassionate Release Citizen, CVD Rate - Effective: 01/01/20 </t>
  </si>
  <si>
    <t>NNECCRC - CVD19</t>
  </si>
  <si>
    <t>NECCRC 90/10</t>
  </si>
  <si>
    <t xml:space="preserve">DMC Fed 56.2% T21 - ACA Parents/Other Caretakers, CVD19 Rate - Effective: 01/01/20 </t>
  </si>
  <si>
    <t>PAOCRT21 - CVD19</t>
  </si>
  <si>
    <t>PAOCRT19 - CVD19</t>
  </si>
  <si>
    <t xml:space="preserve">DMC Fed 56.2% T19 - ACA Pregnant Women, CVD19 Rate - Effective: 01/01/20 </t>
  </si>
  <si>
    <t>PWT19 - CVD19</t>
  </si>
  <si>
    <t xml:space="preserve">DMC Fed 69.34% T21 - ACA Pregnant Women, CVD19 Rate - Effective: 01/01/20 </t>
  </si>
  <si>
    <t>PWT21 - CVD19</t>
  </si>
  <si>
    <t>LIHP 90/10</t>
  </si>
  <si>
    <t>DMC Fed 90% T19 - Low Income Health Program  - Effective 1/1/2020 - 12/31/2020</t>
  </si>
  <si>
    <t xml:space="preserve">DMC Fed 56.2% T19 - Low Income Health Program  CVD19 Rate- Effective: 01/01/20 </t>
  </si>
  <si>
    <t>DMC Fed 69.34% T19 - Low Income Health Program  CVD19 Rate - Effective: 01/01/20</t>
  </si>
  <si>
    <t>LIHP 50/50 - CVD19</t>
  </si>
  <si>
    <t>LIHP 65/35 - CVD19</t>
  </si>
  <si>
    <t>DMC Fed 56.2% T19 - Adults Newly Eligible Aged 19-64 - CVD19 Rate - Effective: 01/01/20</t>
  </si>
  <si>
    <t>DMC Fed 69.34% T19 - Adults Newly Eligible Aged 19-64 - CVD19 Rate - Effective: 01/01/20</t>
  </si>
  <si>
    <t>NEPNA 50/50 - CVD19</t>
  </si>
  <si>
    <t>NEPNA 65/35 - CVD19</t>
  </si>
  <si>
    <t>DMC Fed 88% T19 - Not Newly Eligible FMAP Enhance - Effective: 0/01/19</t>
  </si>
  <si>
    <t>DMC Fed 90% T19 - Adults Newly Eligible Aged 19-64  - Effective 1/1/2020 - 12/31/2018</t>
  </si>
  <si>
    <t>NNEFMAPE</t>
  </si>
  <si>
    <t>NEPNA1964 90/10</t>
  </si>
  <si>
    <t>DMC Fed 56.2% T19 - Regular - CVD19</t>
  </si>
  <si>
    <t>DMC BHS 43.8% - Regular - CVD19</t>
  </si>
  <si>
    <t>203-b</t>
  </si>
  <si>
    <t>101a-c</t>
  </si>
  <si>
    <t>209-f</t>
  </si>
  <si>
    <t>104a-f</t>
  </si>
  <si>
    <t>DMC Fed 69.34% T19 - BCCTP - CVD19</t>
  </si>
  <si>
    <t>DMC BHS 30.66% - BCCTP - CVD19</t>
  </si>
  <si>
    <t>DMC Fed 56.2% T19 - Hospital Presumptive Eligibility - CVD19</t>
  </si>
  <si>
    <t>DMC BHS 43.8% - Hospital Presumptive Eligibility - CVD19</t>
  </si>
  <si>
    <t>209-k</t>
  </si>
  <si>
    <t>105a-k</t>
  </si>
  <si>
    <t>DMC Fed 56.2% T19 - ACA Infants/Children &lt; age 19 - CVD19</t>
  </si>
  <si>
    <t>DMC Fed 56.2% T19 - Not Newly Eligible County Compassionate Release Citizen - CVD19</t>
  </si>
  <si>
    <t>DMC BHS 43.8% - T19 - Not Newly Eligible County Compassionate Release Citizen - CVD19</t>
  </si>
  <si>
    <t>203-p</t>
  </si>
  <si>
    <t>102a-p</t>
  </si>
  <si>
    <t>DMC Fed 90% T19 - Newly Eligible County Compassionate Release Citizen</t>
  </si>
  <si>
    <t>225-pa</t>
  </si>
  <si>
    <t>124a-pa</t>
  </si>
  <si>
    <t>DMC Fed 56.2% T19 - ACA Parents/Other Caretakers - CVD19</t>
  </si>
  <si>
    <t>DMC Fed 56.2% T19 - ACA Pregnant Women - CVD19</t>
  </si>
  <si>
    <t>DMC Fed 69.34% T21 - ACA Pregnant Women - CVD19</t>
  </si>
  <si>
    <t xml:space="preserve">DMC Fed 76.5% T21 - ACA MCHIPE Infants/Children &lt; age 19 </t>
  </si>
  <si>
    <t xml:space="preserve">DMC BHS 23.5% T21 - ACA MCHIPE Infants/Children &lt; age 19 </t>
  </si>
  <si>
    <t>213-r</t>
  </si>
  <si>
    <t>106-r</t>
  </si>
  <si>
    <t>209-r</t>
  </si>
  <si>
    <t>105a-r</t>
  </si>
  <si>
    <t xml:space="preserve">DMC Fed 80.84% T21 - ACA MCHIPE Infants/Children &lt; age 19, CVD19 </t>
  </si>
  <si>
    <t xml:space="preserve">DMC BHS 19.16% T21 - ACA MCHIPE Infants/Children &lt; age 19, CVD19 </t>
  </si>
  <si>
    <t>DMC Fed 56.2% T19 - Low Income Health Program - CVD19</t>
  </si>
  <si>
    <t>DMC SGF 43.8% T19 - Low Income Health Program - CVD19</t>
  </si>
  <si>
    <t>235-i</t>
  </si>
  <si>
    <t>135a-i</t>
  </si>
  <si>
    <t>231-i</t>
  </si>
  <si>
    <t>131a-i</t>
  </si>
  <si>
    <t>DMC Fed 69.34% T19 - Low Income Health Program - CVD19</t>
  </si>
  <si>
    <t>DMC SGF 30.66% T19 - Low Income Health Program - CVD19</t>
  </si>
  <si>
    <t>239-i</t>
  </si>
  <si>
    <t>139a-i</t>
  </si>
  <si>
    <t>DMC Fed 56.2% T19 - Adults Newly Eligible Aged 19-64 - CVD19</t>
  </si>
  <si>
    <t>DMC Fed 90% T19 - Low Income Health Program 90/10</t>
  </si>
  <si>
    <t>DMC SGF 10% T19 - Low Income Health Program 90/10</t>
  </si>
  <si>
    <t>DMC Fed 69.34% T19 - Adults Newly Eligible Aged 19-64 - CVD19</t>
  </si>
  <si>
    <t>DMC Fed 88% T19 - Not Newly Eligible FMAP Enhance</t>
  </si>
  <si>
    <t>DMC BHS 12% T19 - Not Newly Eligible FMAP Enhance</t>
  </si>
  <si>
    <t>216-r</t>
  </si>
  <si>
    <t>107-r</t>
  </si>
  <si>
    <t>105a-cw</t>
  </si>
  <si>
    <t>103-cw</t>
  </si>
  <si>
    <t>DMC Fed 88% CalWorks Trafficking Victim</t>
  </si>
  <si>
    <t>DMC BHS 12% CalWorks Trafficking Victim</t>
  </si>
  <si>
    <t>DMC Fed 50% T19 - Low Income Health Program - Effective 1/1/2019 - 12/31/2019</t>
  </si>
  <si>
    <t>DMC Fed 93% T19 - Low Income Health Program - Effective 1/1/2019 - 12/31/2019</t>
  </si>
  <si>
    <t>DMC Fed 50% T19 - Adults Newly Eligible Aged 19-64 - Effective 1/1/2019 - 12/31/2019</t>
  </si>
  <si>
    <t>DMC Fed 93% T19 - Adults Newly Eligible Aged 19-64 - Effective 1/1/2019 - 12/31/2019</t>
  </si>
  <si>
    <t>242-i</t>
  </si>
  <si>
    <t>DMC SGF 100% T19 Local Income Health Program for SB 75</t>
  </si>
  <si>
    <t>243-y</t>
  </si>
  <si>
    <t>DMC SGF 100% T19  ACA New Adults 19-64 (NEPNA) SB 75</t>
  </si>
  <si>
    <t>LHIP SB75</t>
  </si>
  <si>
    <t>NEPNA SB75</t>
  </si>
  <si>
    <t>DMC Rate</t>
  </si>
  <si>
    <t>Provider or 
UCC Rate (*)
Enter rate</t>
  </si>
  <si>
    <t>Dosing - Buprenorphine Mono</t>
  </si>
  <si>
    <t>Dosing - Buprenorphine-Naloxone Combination</t>
  </si>
  <si>
    <t>Dosing - Disulfiram</t>
  </si>
  <si>
    <t>Dosing - Naloxone</t>
  </si>
  <si>
    <t>Daily Dose - Buprenorphine Mono</t>
  </si>
  <si>
    <t>Daily Dose - Buprenorphine-Naloxone Combination</t>
  </si>
  <si>
    <t>Daily Dose - Disulfiram</t>
  </si>
  <si>
    <t>Dosing - Buprenorphine</t>
  </si>
  <si>
    <t>Less SOC/Ins.</t>
  </si>
  <si>
    <t>Net Reimb.</t>
  </si>
  <si>
    <t>Item for Review</t>
  </si>
  <si>
    <t>Form 7990/FL Info</t>
  </si>
  <si>
    <t>Fiscal Detail Pages</t>
  </si>
  <si>
    <t>Non DMC FUNDING AND UNIT INFORMATION</t>
  </si>
  <si>
    <t>Non DMC Total Costs</t>
  </si>
  <si>
    <t>Non DMC Methadone Doses</t>
  </si>
  <si>
    <t>Non DMC Individual Counseling</t>
  </si>
  <si>
    <t>Non DMC Group Counseling</t>
  </si>
  <si>
    <t>DMC FUNDING AND UNIT INFORMATION</t>
  </si>
  <si>
    <t>Fees (Share of Costs) - Line 84</t>
  </si>
  <si>
    <t>Insurance - Line 85</t>
  </si>
  <si>
    <t>DMC Methadone Doses</t>
  </si>
  <si>
    <t>DMC Individual Counseling Units</t>
  </si>
  <si>
    <t>DMC Group Counseling Units</t>
  </si>
  <si>
    <t>PROVIDER RATE INFORMATION</t>
  </si>
  <si>
    <t>Service</t>
  </si>
  <si>
    <t>Standard Rate*</t>
  </si>
  <si>
    <t>Form 7990**</t>
  </si>
  <si>
    <t>* Standard rate for provider reimbursement is the Uniform Statewide Maximum Reimbursement (USMR) rate</t>
  </si>
  <si>
    <t xml:space="preserve">**DMC Administrative Costs are reported on DHCS Form MC 5312 </t>
  </si>
  <si>
    <t>a) Regular DMC 
Total Federal Share - T19/T21</t>
  </si>
  <si>
    <t>b) Regular DMC 
Total BHS Share</t>
  </si>
  <si>
    <t>c) Regular DMC 
Total SGF Share</t>
  </si>
  <si>
    <t>202-t</t>
  </si>
  <si>
    <t>102a-t</t>
  </si>
  <si>
    <t>DMC Fed 80.84% T21 - Hospital Presumptive Eligibility MCHIPE - CVD19</t>
  </si>
  <si>
    <t>202-r</t>
  </si>
  <si>
    <t>102a-r</t>
  </si>
  <si>
    <t>DMC Fed 88% T21 - ACA MCHIPE Infants/Children &lt; age 19</t>
  </si>
  <si>
    <t>DMC BHS 12% T21 - ACA MCHIP Infants/Children &lt; age 19</t>
  </si>
  <si>
    <t>208-r</t>
  </si>
  <si>
    <t>104a-r</t>
  </si>
  <si>
    <t xml:space="preserve">DMC SGF 23.5% T21 - ACA MCHIPE Infants/Children &lt; age 19 </t>
  </si>
  <si>
    <t>212-r</t>
  </si>
  <si>
    <t>105-r</t>
  </si>
  <si>
    <t>DMC Fed 80.84% T21 - ACA MCHIPE Infants/Children &lt; age 19 - CVD19</t>
  </si>
  <si>
    <t>DMC SGF 19.16% T21 - ACA MCHIPE Infants/Children &lt; age 19 - CVD19</t>
  </si>
  <si>
    <t>226-i</t>
  </si>
  <si>
    <t>126a-i</t>
  </si>
  <si>
    <t>DMC Fed 50% T19 - Low Income Health Program</t>
  </si>
  <si>
    <t>DMC BHS 50% T19 - Low Income Health Program</t>
  </si>
  <si>
    <t>234-i</t>
  </si>
  <si>
    <t>134a-i</t>
  </si>
  <si>
    <t>DMC BHS 43.8% T19 - Low Income Health Program - CVD19</t>
  </si>
  <si>
    <t>238-i</t>
  </si>
  <si>
    <t>138a-i</t>
  </si>
  <si>
    <t>DMC BHS 30.66% T19 - Low Income Health Program - CVD19</t>
  </si>
  <si>
    <t>123a-i</t>
  </si>
  <si>
    <t>222-i</t>
  </si>
  <si>
    <t>122a-i</t>
  </si>
  <si>
    <t>DMC Fed 93% T19 - Low Income Health Program</t>
  </si>
  <si>
    <t>DMC BHS 7% T19 - Low Income Health Program</t>
  </si>
  <si>
    <t>230-i</t>
  </si>
  <si>
    <t>130a-i</t>
  </si>
  <si>
    <t xml:space="preserve">DMC Fed 90% T19 - Low Income Health Program </t>
  </si>
  <si>
    <t>DMC BHS 10% T19 - Low Income Health Program</t>
  </si>
  <si>
    <t>234-y</t>
  </si>
  <si>
    <t>134a-y</t>
  </si>
  <si>
    <t>DMC BHS 43.8% T19 - Adults Newly Eligible Aged 19-64 - CVD19</t>
  </si>
  <si>
    <t>238-y</t>
  </si>
  <si>
    <t>138a-y</t>
  </si>
  <si>
    <t>DMC BHS 30.66% T19 - Adults Newly Eligible Aged 19-64 - CVD19</t>
  </si>
  <si>
    <t>230-y</t>
  </si>
  <si>
    <t>130a-y</t>
  </si>
  <si>
    <t>DMC Fed 90% T19 - Adults Newly Eligible Aged 19-64</t>
  </si>
  <si>
    <t>DMC BHS 10% T19 - Adults Newly Eligible Aged 19-64</t>
  </si>
  <si>
    <t>DMC SGF 43.8% - ACA Parents/Other Caretakers - CVD19</t>
  </si>
  <si>
    <t>Minor Consent Program - Program Code 93</t>
  </si>
  <si>
    <t>CalWorks Program - Program Code 88</t>
  </si>
  <si>
    <t>105a-m</t>
  </si>
  <si>
    <t>DMC BHS 23.5% - Hospital Presumptive Eligibility MCHIPE</t>
  </si>
  <si>
    <t>212-m</t>
  </si>
  <si>
    <t>106a-m</t>
  </si>
  <si>
    <t>DMC BHS 19.16% - Hospital Presumptive Eligibility MCHIPE - CVD19</t>
  </si>
  <si>
    <t>202-n</t>
  </si>
  <si>
    <t>102a-n</t>
  </si>
  <si>
    <t>DMC SGF 43.8% - ACA Infants/Children &lt; age 19 - CVD19</t>
  </si>
  <si>
    <t>DMC SGF 12% T21 - ACA MCHIP Infants/Children &lt; age 19</t>
  </si>
  <si>
    <t>208-s</t>
  </si>
  <si>
    <t>105a-s</t>
  </si>
  <si>
    <t>202-v</t>
  </si>
  <si>
    <t>102a-v</t>
  </si>
  <si>
    <t>DMC SGF 43.8% - ACA Pregnant Women - CVD19</t>
  </si>
  <si>
    <t>202-w</t>
  </si>
  <si>
    <t>102a-w</t>
  </si>
  <si>
    <t>DMC SGF 30.66% - ACA Pregnant Women - CVD19</t>
  </si>
  <si>
    <t>231-y</t>
  </si>
  <si>
    <t>131-y</t>
  </si>
  <si>
    <t>DMC SGF 10% T19 - Adults Newly Eligible Aged 19-64</t>
  </si>
  <si>
    <t>239-y</t>
  </si>
  <si>
    <t>139a-y</t>
  </si>
  <si>
    <t>DMC SGF 30.66% T19 - Adults Newly Eligible Aged 19-64 - CVD19</t>
  </si>
  <si>
    <t>222-y</t>
  </si>
  <si>
    <t>122a-y</t>
  </si>
  <si>
    <t>DMC Fed 93% T19 - Adults Newly Eligible Aged 19-64</t>
  </si>
  <si>
    <t>DMC BHS 7% T19 - Adults Newly Eligible Aged 19-64</t>
  </si>
  <si>
    <t>226-y</t>
  </si>
  <si>
    <t>126a-y</t>
  </si>
  <si>
    <t>DMC Fed 50% T19 - Adults Newly Eligible Aged 19-64</t>
  </si>
  <si>
    <t>DMC BHS 50% T19 - Adults Newly Eligible Aged 19-64</t>
  </si>
  <si>
    <t>235-y</t>
  </si>
  <si>
    <t>135a-y</t>
  </si>
  <si>
    <t>DMC SGF 43.8% T19 - Adults Newly Eligible Aged 19-64 - CVD19</t>
  </si>
  <si>
    <t>Total county match funds    (b+c)</t>
  </si>
  <si>
    <t xml:space="preserve">DMC Fed 56.2% T19 - Regular, CVD19 Rate - Effective: 01/01/2020 </t>
  </si>
  <si>
    <t>DMC Fed 69.34% T21 - MCHIPE - Effective 10/01/20 - 06/30/2021</t>
  </si>
  <si>
    <t>DMC Fed 69.34% T21 - MCHIPE Healthy Families Program Transition - Effective 10/01/20 - 06/30/2021</t>
  </si>
  <si>
    <t>DMC Fed 69.34% T21 - Pregnancy Only</t>
  </si>
  <si>
    <t>DMC Fed 69.34% T21 - MCHIPE Targeted Low Income Children - Effective: 10/01/20 - 06/30/2021</t>
  </si>
  <si>
    <t>DMC Fed 90% T19 - Low Income Health Program - Effective: 01/01/20</t>
  </si>
  <si>
    <t xml:space="preserve">DMC Fed 69.34% T21 - Medi-Cal Access Program - Effective 10/01/19 </t>
  </si>
  <si>
    <t xml:space="preserve">DMC Fed 56.2% T19 - Hospital Presumptive Eligibility, CVD9 Rate - Effective: 01/01/20 - 09/30/20 </t>
  </si>
  <si>
    <t>DMC Fed 69.34% T21 - Hospital Presumptive Eligibility MCHIPE - Effective: 10/01/20 - 06/30/2021</t>
  </si>
  <si>
    <t>DMC Fed 69.34% T21 - ACA MCHIPE Infants/Children &lt; age 19 -  Effective: 10/1//19 - 12/31//19</t>
  </si>
  <si>
    <t>DMC Fed 90% T19 - Newly Eligible County Compassionate Release Citizen - Effective: 1/1/20 - 12/31/20</t>
  </si>
  <si>
    <t>DMC Fed 90% T19 - Adults Newly Eligible Aged 19-64 - Effective 01/01/20</t>
  </si>
  <si>
    <t>251-d</t>
  </si>
  <si>
    <t>151a-d</t>
  </si>
  <si>
    <t>DMC Fed 69.34% T21 - MCHIPE</t>
  </si>
  <si>
    <t>DMC BHS 30.66% - MCHIPE</t>
  </si>
  <si>
    <t>251-e</t>
  </si>
  <si>
    <t>151a-e</t>
  </si>
  <si>
    <t xml:space="preserve">DMC Fed 69.34% T21 - MCHIPE Healthy Families Program Transition </t>
  </si>
  <si>
    <t xml:space="preserve">DMC BHS 30.66% - MCHIPE Healthy Families Program Transition </t>
  </si>
  <si>
    <t>251-g</t>
  </si>
  <si>
    <t>151a-g</t>
  </si>
  <si>
    <t>DMC BHS 30.66% - Pregnancy Only</t>
  </si>
  <si>
    <t>251-h</t>
  </si>
  <si>
    <t>151a-h</t>
  </si>
  <si>
    <t xml:space="preserve">DMC Fed 69.34% T21 - MCHIPE Targeted Low Income Children </t>
  </si>
  <si>
    <t xml:space="preserve">DMC BHS 30.66% - MCHIPE Targeted Low Income Children </t>
  </si>
  <si>
    <t>DMC SGF 10% T19 - Low Income Health Program</t>
  </si>
  <si>
    <t>251-j</t>
  </si>
  <si>
    <t>151a-j</t>
  </si>
  <si>
    <t>DMC Fed 69.34% T21 - Medi-Cal Access Program</t>
  </si>
  <si>
    <t>DMC BHS 30.66% T21 - Medi-Cal Access Program</t>
  </si>
  <si>
    <t>251-m</t>
  </si>
  <si>
    <t>151a-m</t>
  </si>
  <si>
    <t>DMC Fed 69.34% T21 - Hospital Presumptive Eligibility MCHIPE</t>
  </si>
  <si>
    <t>DMC BHS 30.66% - Hospital Presumptive Eligibility MCHIPE</t>
  </si>
  <si>
    <t>250-r</t>
  </si>
  <si>
    <t>150a-r</t>
  </si>
  <si>
    <t xml:space="preserve">DMC Fed 69.34% T21 - ACA MCHIPE Infants/Children &lt; age 19 </t>
  </si>
  <si>
    <t xml:space="preserve">DMC SGF 30.66% T21 - ACA MCHIPE Infants/Children &lt; age 19 </t>
  </si>
  <si>
    <t>DMC BHS 10% T19 -Newly Eligible County Compassionate Release Citizen</t>
  </si>
  <si>
    <t>MCHIPE3 - CVD19</t>
  </si>
  <si>
    <t>HFE3 - CVD19</t>
  </si>
  <si>
    <t>AWPO-CVD19</t>
  </si>
  <si>
    <t>TLICE3 - CVD19</t>
  </si>
  <si>
    <t>MCAP3 - CVD19</t>
  </si>
  <si>
    <t>HPEMCHIPE3 - CVD19</t>
  </si>
  <si>
    <t>MCHIPICUA19E3 - CVD19</t>
  </si>
  <si>
    <t>251-r</t>
  </si>
  <si>
    <t>151a-r</t>
  </si>
  <si>
    <t xml:space="preserve">DMC BHS 30.66% T21 - ACA MCHIPE Infants/Children &lt; age 19 </t>
  </si>
  <si>
    <t>209-s</t>
  </si>
  <si>
    <t>104a-s</t>
  </si>
  <si>
    <t>DMC BHS 43.8% - ACA Parents/Other Caretakers - CVD19</t>
  </si>
  <si>
    <t>203-t</t>
  </si>
  <si>
    <t>104a-t</t>
  </si>
  <si>
    <t>203-v</t>
  </si>
  <si>
    <t>104a-v</t>
  </si>
  <si>
    <t>DMC BHS 43.8% - ACA Pregnant Women - CVD19</t>
  </si>
  <si>
    <t>203-w</t>
  </si>
  <si>
    <t>104a-w</t>
  </si>
  <si>
    <t>DMC BHS 30.66% - ACA Pregnant Women - CVD19</t>
  </si>
  <si>
    <t>203-n</t>
  </si>
  <si>
    <t>104a-n</t>
  </si>
  <si>
    <t>DMC BHS 43.8% - ACA Infants/Children &lt; age 19 - CVD19</t>
  </si>
  <si>
    <t>DMC Fed 69.34% - CalWorks Trafficking Victim -  Effective: 10/01/2020 - 12/31/2020</t>
  </si>
  <si>
    <t>CWTCVAPTVE3-CVD19</t>
  </si>
  <si>
    <t>DMC BHS 100% T21 - ACA Pregnant Women - Young Adult Expansion</t>
  </si>
  <si>
    <t>PWT19-YAE</t>
  </si>
  <si>
    <t>NEPNA-YAE</t>
  </si>
  <si>
    <t>DMC BHS 100% T19 - Adults Newly Eligible Aged 19-64 - Young Adult Expansion</t>
  </si>
  <si>
    <t>DMC Fed 69.34% CalWorks Trafficking Victim</t>
  </si>
  <si>
    <t>DMC BHS 30.66% CalWorks Trafficking Victim</t>
  </si>
  <si>
    <t>111a-cw</t>
  </si>
  <si>
    <t>111-cw</t>
  </si>
  <si>
    <t>257-y</t>
  </si>
  <si>
    <t>212-v</t>
  </si>
  <si>
    <t>211-v</t>
  </si>
  <si>
    <t>DMC SGF 100% T21 - ACA Pregnant Women - Young Adult Expansion</t>
  </si>
  <si>
    <t>256-y</t>
  </si>
  <si>
    <t>DMC SGF 100% T19 - Adults Newly Eligible Aged 19-64 - Young Adult Expansion</t>
  </si>
  <si>
    <t>DMC BHS T19 100% - Hospital Presumptive Eligibility - Young Adult Expansion</t>
  </si>
  <si>
    <t>213-k</t>
  </si>
  <si>
    <t>HPE-YAE</t>
  </si>
  <si>
    <t>DMC SGF 100% T19 - ACA Parents/Other Caretakers - Young Adult Expansion</t>
  </si>
  <si>
    <t>212-t</t>
  </si>
  <si>
    <t>PAOCRT19-YAE</t>
  </si>
  <si>
    <t>DMC BHS 100% T19 - ACA Parents/Other Caretakers - Young Adult Expansion</t>
  </si>
  <si>
    <t>213-t</t>
  </si>
  <si>
    <t>CWTCVAPTV50/50</t>
  </si>
  <si>
    <t>DMC Fed 56.2% - CalWorks Trafficking Victim</t>
  </si>
  <si>
    <t>DMC BHS 43.8% - CalWorks Trafficking Victim</t>
  </si>
  <si>
    <t>115a-cw</t>
  </si>
  <si>
    <t>115-cw</t>
  </si>
  <si>
    <t>DMC Fed 55% T19 - Regular, CVD19 Stepdown Rate - Effective 4/1/23 through 6/30/23</t>
  </si>
  <si>
    <t>DMC Fed 68.5% T21 - MCHIPE CVD19 Stepdown Rate - Effective 4/1/23 through 6/30/23</t>
  </si>
  <si>
    <t>DMC Fed 68.5% T21 - MCHIPE Healthy Families Program Transition CVD19 Stepdown Rate - Effective 4/1/23 through 6/30/23</t>
  </si>
  <si>
    <t>DMC Fed 68.5% T19 - BCCTP -  CVD19 Stepdown Rate - Effective 4/1/23 through 6/30/23</t>
  </si>
  <si>
    <t>DMC Fed 68.5% T21 - Pregnancy Only CVD19 Stepdown Rate - Effective 4/1/23 through 6/30/23</t>
  </si>
  <si>
    <t>DMC Fed 55% - CalWorks Trafficking Victim CVD19 Stepdown Rate - Effective 4/1/23 through 6/30/23</t>
  </si>
  <si>
    <t>DMC Fed 68.5% T21 - MCHIPE Targeted Low Income Children CVD19 Stepdown Rate - Effective 4/1/23 through 6/30/23</t>
  </si>
  <si>
    <t>DMC Fed 55% T19 - Low Income Health Program CVD19 Stepdown Rate - Effective 4/1/23 through 6/30/23</t>
  </si>
  <si>
    <t>DMC Fed 68.5% T19 - Low Income Health Program CVD19 Stepdown Rate - Effective 4/1/23 through 6/30/23</t>
  </si>
  <si>
    <t>DMC Fed 68.5% T21 - Medi-Cal Access Program CVD19 Stepdown Rate - Effective 4/1/23 through 6/30/23</t>
  </si>
  <si>
    <t>DMC Fed 55% T19 - Hospital Presumptive Eligibility, CVD19 Stepdown Rate - Effective 4/1/23 through 6/30/23</t>
  </si>
  <si>
    <t>DMC Fed 68.5% T21 - Hospital Presumptive Eligibility MCHIPE CVD19 Stepdown Rate - Effective 4/1/23 through 6/30/23</t>
  </si>
  <si>
    <t>DMC Fed 55% T19 - ACA Infants/Children &lt; age 19,  CVD19 Stepdown Rate - Effective 4/1/23 through 6/30/23</t>
  </si>
  <si>
    <t>DMC Fed 55% T19 - Not Newly Eligible County Compassionate Release Citizen, CVD19 Stepdown Rate - Effective 4/1/23 through 6/30/23</t>
  </si>
  <si>
    <t>DMC Fed 68.5% T21 - ACA MCHIPE Infants/Children &lt; age 19 CVD19 Stepdown Rate - Effective 4/1/23 through 6/30/23</t>
  </si>
  <si>
    <t>DMC Fed 55% T19 - ACA Parents/Other Caretakers, CVD19 Stepdown Rate - Effective 4/1/23 through 6/30/23</t>
  </si>
  <si>
    <t>DMC Fed 100% - ACA Parents and Other Caretaker Relatives T19 - Indian Health Care Provider (IHCP)</t>
  </si>
  <si>
    <t>DMC Fed 55% T19 - ACA Pregnant Women, CVD19 Stepdown Rate - Effective 4/1/23 through 6/30/23</t>
  </si>
  <si>
    <t>DMC Fed  100% - ACA Pregnant Women T19 - Indian Health Care Provider (IHCP)</t>
  </si>
  <si>
    <t>DMC Fed 68.5% T21 - ACA Pregnant Women, CVD19 Stepdown Rate - Effective 4/1/23 through 6/30/23</t>
  </si>
  <si>
    <t>DMC Fed 55% T19 - Adults Newly Eligible Aged 19-64 - CVD19 Stepdown Rate - Effective 4/1/23 through 6/30/23</t>
  </si>
  <si>
    <t>DMC Fed 68.5% T19 - Adults Newly Eligible Aged 19-64 - CVD19 Stepdown Rate - Effective 4/1/23 through 6/30/23</t>
  </si>
  <si>
    <t>REGSD1-CVD19</t>
  </si>
  <si>
    <t>MCHIPE3SD1-CVD19</t>
  </si>
  <si>
    <t>HFE3SD1-CVD19</t>
  </si>
  <si>
    <t>BCCTPSD1-CVD19</t>
  </si>
  <si>
    <t>AWPOSD1-CVD19</t>
  </si>
  <si>
    <t>CWTCVAPTV50/50SD1C19</t>
  </si>
  <si>
    <t>TLICE3SD1-CVD19</t>
  </si>
  <si>
    <t>LIHP50SD1-CVD19</t>
  </si>
  <si>
    <t>LIHP65SD1-CVD19</t>
  </si>
  <si>
    <t>MCAPE3SD1-CVD19</t>
  </si>
  <si>
    <t>HPESD1-CVD19</t>
  </si>
  <si>
    <t>HPEMCHIPE3SD1-CVD19</t>
  </si>
  <si>
    <t>ICUA19SD1-CVD19</t>
  </si>
  <si>
    <t>MCHIPICUA19SD1-CVD19</t>
  </si>
  <si>
    <t>NNECCRCSD1-CVD19</t>
  </si>
  <si>
    <t>PAOCRT21SD1-CVD19</t>
  </si>
  <si>
    <t>PAOCRT19SD1-CVD19</t>
  </si>
  <si>
    <t>PAOCRT19-IHCP</t>
  </si>
  <si>
    <t>PWT19SD1-CVD19</t>
  </si>
  <si>
    <t>PWT19-IHCP</t>
  </si>
  <si>
    <t>PWT21SD1-CVD19</t>
  </si>
  <si>
    <t>NEPNA50SD1-CVD19</t>
  </si>
  <si>
    <t>NEPNA65SD1-CVD19</t>
  </si>
  <si>
    <t>Fiscal Year 2022-23</t>
  </si>
  <si>
    <t>DMC Fed 55% T19 - Regular - CVD19 Stepdown</t>
  </si>
  <si>
    <t>DMC BHS 45% - Regular - CVD19 Stepdown</t>
  </si>
  <si>
    <t>DMC Fed 68.5% T21 - MCHIPE Stepdown</t>
  </si>
  <si>
    <t>DMC BHS 31.5% - MCHIPE Stepdown</t>
  </si>
  <si>
    <t>DMC Fed 68.5% T21 - MCHIPE Healthy Families Program Transition Stepdown</t>
  </si>
  <si>
    <t>DMC BHS 31.5% - MCHIPE Healthy Families Program Transition Stepdown</t>
  </si>
  <si>
    <t>DMC Fed 68.5% T19 - BCCTP - CVD19 Stepdown</t>
  </si>
  <si>
    <t>DMC BHS 31.5% - BCCTP - CVD19 Stepdown</t>
  </si>
  <si>
    <t>DMC Fed 68.5% T21 - Pregnancy Only Stepdown</t>
  </si>
  <si>
    <t>DMC BHS 31.5% - Pregnancy Only Stepdown</t>
  </si>
  <si>
    <t>DMC Fed 68.5% T21 - MCHIPE Targeted Low Income Children Stepdown</t>
  </si>
  <si>
    <t>DMC BHS 31.5% - MCHIPE Targeted Low Income Children Stepdown</t>
  </si>
  <si>
    <t>DMC Fed 55% T19 - Low Income Health Program - CVD19 Stepdown</t>
  </si>
  <si>
    <t>DMC SGF 45% T19 - Low Income Health Program - CVD19 Stepdown</t>
  </si>
  <si>
    <t>DMC BHS 45% T19 - Low Income Health Program - CVD19 Stepdown</t>
  </si>
  <si>
    <t>DMC Fed 68.5% T19 - Low Income Health Program - CVD19 Stepdown</t>
  </si>
  <si>
    <t>DMC SGF 31.5% T19 - Low Income Health Program - CVD19 Stepdown</t>
  </si>
  <si>
    <t>DMC BHS 31.5% T19 - Low Income Health Program - CVD19 Stepdown</t>
  </si>
  <si>
    <t>DMC Fed 68.5% T21 - Medi-Cal Access Program Stepdown</t>
  </si>
  <si>
    <t>DMC BHS 31.5% T21 - Medi-Cal Access Program Stepdown</t>
  </si>
  <si>
    <t>DMC Fed 55% T19 - Hospital Presumptive Eligibility - CVD19 Stepdown</t>
  </si>
  <si>
    <t>DMC BHS 45% - Hospital Presumptive Eligibility - CVD19 Stepdown</t>
  </si>
  <si>
    <t>DMC Fed 68.5% T21 - Hospital Presumptive Eligibility MCHIPE Stepdown</t>
  </si>
  <si>
    <t>DMC BHS 31.5% - Hospital Presumptive Eligibility MCHIPE Stepdown</t>
  </si>
  <si>
    <t>DMC Fed 55% T19 - ACA Infants/Children &lt; age 19 - CVD19 Stepdown</t>
  </si>
  <si>
    <t>DMC SGF 45% - ACA Infants/Children &lt; age 19 - CVD19 Stepdown</t>
  </si>
  <si>
    <t>DMC BHS 45% - ACA Infants/Children &lt; age 19 - CVD19</t>
  </si>
  <si>
    <t>DMC Fed 68.5% T21 - ACA MCHIPE Infants/Children &lt; age 19 Stepdown</t>
  </si>
  <si>
    <t>DMC SGF 31.5% T21 - ACA MCHIPE Infants/Children &lt; age 19 Stepdown</t>
  </si>
  <si>
    <t>DMC BHS 31.5% T21 - ACA MCHIPE Infants/Children &lt; age 19 Stepdown</t>
  </si>
  <si>
    <t>DMC Fed 55% T19 - Not Newly Eligible County Compassionate Release Citizen - CVD19 Stepdown</t>
  </si>
  <si>
    <t>DMC BHS 45% - T19 - Not Newly Eligible County Compassionate Release Citizen - CVD19 Stepdown</t>
  </si>
  <si>
    <t>DMC SGF 45% - ACA Parents/Other Caretakers - CVD19 Stepdown</t>
  </si>
  <si>
    <t>DMC BHS 45% - ACA Parents/Other Caretakers - CVD19 Stepdown</t>
  </si>
  <si>
    <t>DMC Fed 55% T19 - ACA Parents/Other Caretakers - CVD19 Stepdown</t>
  </si>
  <si>
    <t>DMC Fed 55% T19 - ACA Pregnant Women - CVD19 Stepdown</t>
  </si>
  <si>
    <t>DMC SGF 45% - ACA Pregnant Women - CVD19 Stepdown</t>
  </si>
  <si>
    <t>DMC BHS 45% - ACA Pregnant Women - CVD19 Stepdown</t>
  </si>
  <si>
    <t>DMC SGF 31.5% - ACA Pregnant Women - CVD19 Stepdown</t>
  </si>
  <si>
    <t>DMC BHS 31.5% - ACA Pregnant Women - CVD19 Stepdown</t>
  </si>
  <si>
    <t>DMC Fed 68.5% T21 - ACA Pregnant Women - CVD19 Stepdown</t>
  </si>
  <si>
    <t>DMC Fed 55% T19 - Adults Newly Eligible Aged 19-64 - CVD19 Stepdown</t>
  </si>
  <si>
    <t>DMC SGF 45% T19 - Adults Newly Eligible Aged 19-64 - CVD19 Stepdown</t>
  </si>
  <si>
    <t>DMC BHS 45% T19 - Adults Newly Eligible Aged 19-64 - CVD19 Stepdown</t>
  </si>
  <si>
    <t>DMC Fed 68.5% T19 - Adults Newly Eligible Aged 19-64 - CVD19 Stepdown</t>
  </si>
  <si>
    <t>DMC SGF 31.5% T19 - Adults Newly Eligible Aged 19-64 - CVD19 Stepdown</t>
  </si>
  <si>
    <t>DMC BHS 31.5% T19 - Adults Newly Eligible Aged 19-64 - CVD19 Stepdown</t>
  </si>
  <si>
    <t>DMC Fed 55% - CalWorks Trafficking Victim Stepdown</t>
  </si>
  <si>
    <t>DMC BHS 45% - CalWorks Trafficking Victim Stepdown</t>
  </si>
  <si>
    <t>DMC Fed 100% T19 - ACA Parents/Other Caretakers - IHCP</t>
  </si>
  <si>
    <t>DMC Fed 100% T21 - ACA Pregnant Women - IHCP</t>
  </si>
  <si>
    <t>DMC Fed 69.34% T19 - ACA Parents/Other Caretakers - CVD19 rate - Effective through 3/31/23</t>
  </si>
  <si>
    <t>DMC Fed 68.5% T21 - ACA Parents/Other Caretakers, CVD19 Stepdown Rate - Effective 4/1/23 through 6/30/23</t>
  </si>
  <si>
    <t>DMC Fed 68.5% - CalWorks Trafficking Victim CVD19 Stepdown Rate - Effective 4/1/23 through 6/30/23</t>
  </si>
  <si>
    <t>CWTCVAPTVE3SD1-CVD19</t>
  </si>
  <si>
    <t>PAOCRT65/35-CVD19</t>
  </si>
  <si>
    <t>PAOCRT65SD1-CVD19</t>
  </si>
  <si>
    <t>Dosing -  Buprenorphine-Naloxone Film</t>
  </si>
  <si>
    <t>Dosing - Buprenorphine Injectable</t>
  </si>
  <si>
    <t xml:space="preserve"> </t>
  </si>
  <si>
    <t>DMC Fed 69.34% T21 - ACA Parents/Other Caretakers - CVD19</t>
  </si>
  <si>
    <t>DMC SGF 30.66% - ACA Parents/Other Caretakers - CVD19</t>
  </si>
  <si>
    <t>DMC BHS 30.66% - ACA Parents/Other Caretakers - CVD19</t>
  </si>
  <si>
    <t>DMC Fed 68.5% T21 - ACA Parents/Other Caretakers - CVD19 Stepdown</t>
  </si>
  <si>
    <t>DMC SGF 31.5% - ACA Parents/Other Caretakers - CVD19 Stepdown</t>
  </si>
  <si>
    <t>DMC BHS 31.5% - ACA Parents/Other Caretakers - CVD19 Stepdown</t>
  </si>
  <si>
    <t>DMC Fed 69.34% T19 - ACA Parents/Other Caretakers - CVD19</t>
  </si>
  <si>
    <t>DMC Fed 68.5% T19 - ACA Parents/Other Caretakers - CVD19 Stepdown</t>
  </si>
  <si>
    <t>280-s</t>
  </si>
  <si>
    <t>180a-s</t>
  </si>
  <si>
    <t>281-s</t>
  </si>
  <si>
    <t>181a-s</t>
  </si>
  <si>
    <t>284-s</t>
  </si>
  <si>
    <t>184a-s</t>
  </si>
  <si>
    <t>285-s</t>
  </si>
  <si>
    <t>185a-s</t>
  </si>
  <si>
    <t>271-b</t>
  </si>
  <si>
    <t>171a-b</t>
  </si>
  <si>
    <t>271-d</t>
  </si>
  <si>
    <t>171a-d</t>
  </si>
  <si>
    <t>271-e</t>
  </si>
  <si>
    <t>171a-e</t>
  </si>
  <si>
    <t>271-f</t>
  </si>
  <si>
    <t>171a-f</t>
  </si>
  <si>
    <t>271-g</t>
  </si>
  <si>
    <t>171a-g</t>
  </si>
  <si>
    <t>271-h</t>
  </si>
  <si>
    <t>171a-h</t>
  </si>
  <si>
    <t>270-i</t>
  </si>
  <si>
    <t>170a-i</t>
  </si>
  <si>
    <t>275-i</t>
  </si>
  <si>
    <t>175a-i</t>
  </si>
  <si>
    <t>271-j</t>
  </si>
  <si>
    <t>171a-j</t>
  </si>
  <si>
    <t>271-k</t>
  </si>
  <si>
    <t>171a-k</t>
  </si>
  <si>
    <t>271-m</t>
  </si>
  <si>
    <t>171a-m</t>
  </si>
  <si>
    <t>270-n</t>
  </si>
  <si>
    <t>170a-n</t>
  </si>
  <si>
    <t>270-r</t>
  </si>
  <si>
    <t>170a-r</t>
  </si>
  <si>
    <t>271-p</t>
  </si>
  <si>
    <t>171a-p</t>
  </si>
  <si>
    <t>270-s</t>
  </si>
  <si>
    <t>170a-s</t>
  </si>
  <si>
    <t>270-t</t>
  </si>
  <si>
    <t>170a-t</t>
  </si>
  <si>
    <t>300-t</t>
  </si>
  <si>
    <t>270-v</t>
  </si>
  <si>
    <t>170a-v</t>
  </si>
  <si>
    <t>300-v</t>
  </si>
  <si>
    <t>270-w</t>
  </si>
  <si>
    <t>170a-w</t>
  </si>
  <si>
    <t>270-y</t>
  </si>
  <si>
    <t>170a-y</t>
  </si>
  <si>
    <t>274-y</t>
  </si>
  <si>
    <t>174a-y</t>
  </si>
  <si>
    <t>251-cw</t>
  </si>
  <si>
    <t>151a-cw</t>
  </si>
  <si>
    <t>271-cw</t>
  </si>
  <si>
    <t>171a-cw</t>
  </si>
  <si>
    <t>271-i</t>
  </si>
  <si>
    <t>171a-i</t>
  </si>
  <si>
    <t>274-i</t>
  </si>
  <si>
    <t>174a-i</t>
  </si>
  <si>
    <t>271-n</t>
  </si>
  <si>
    <t>171a-n</t>
  </si>
  <si>
    <t>271-r</t>
  </si>
  <si>
    <t>171a-r</t>
  </si>
  <si>
    <t>271-s</t>
  </si>
  <si>
    <t>171a-s</t>
  </si>
  <si>
    <t>271-t</t>
  </si>
  <si>
    <t>171a-t</t>
  </si>
  <si>
    <t>271-v</t>
  </si>
  <si>
    <t>171a-v</t>
  </si>
  <si>
    <t>271-w</t>
  </si>
  <si>
    <t>171a-w</t>
  </si>
  <si>
    <t>271-y</t>
  </si>
  <si>
    <t>171a-y</t>
  </si>
  <si>
    <t>275-y</t>
  </si>
  <si>
    <t>175a-y</t>
  </si>
  <si>
    <t>DMC Fed 68.5% - CalWorks Trafficking Victim</t>
  </si>
  <si>
    <t>DMC Fed 31.5% - CalWorks Trafficking Victim</t>
  </si>
  <si>
    <t>Dosing -  Buprenorphine Injectable</t>
  </si>
  <si>
    <t>all row 24</t>
  </si>
  <si>
    <t>all 0.45, row 26</t>
  </si>
  <si>
    <t>all 0.55, row 26</t>
  </si>
  <si>
    <t>*U51</t>
  </si>
  <si>
    <t>DMC SGF 100% T19 - Regular for Undocumented Individuals, Young Adult Expansion</t>
  </si>
  <si>
    <t>DMC BHS T19 100% - Not Newly Eligible County Compassionate Release Citizen - Young Adult Expansion</t>
  </si>
  <si>
    <t>213-b</t>
  </si>
  <si>
    <t>DMC BHS 100%  - Regular Young Adult Expansion</t>
  </si>
  <si>
    <t>213-p</t>
  </si>
  <si>
    <t>NECCRC-YAE</t>
  </si>
  <si>
    <t>REG-YAE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</si>
</sst>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&quot;$&quot;#,##0.00"/>
    <numFmt numFmtId="167" formatCode="0.00_);[Red]\(0.0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Tahom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sz val="10"/>
      <name val="Times New Roman"/>
      <family val="1"/>
    </font>
    <font>
      <b/>
      <sz val="11"/>
      <color indexed="8"/>
      <name val="Arial"/>
      <family val="2"/>
    </font>
    <font>
      <b/>
      <u/>
      <sz val="11"/>
      <name val="Arial Narrow"/>
      <family val="2"/>
    </font>
    <font>
      <b/>
      <u/>
      <sz val="11"/>
      <color indexed="8"/>
      <name val="Arial"/>
      <family val="2"/>
    </font>
    <font>
      <sz val="11"/>
      <color indexed="8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b/>
      <u/>
      <sz val="14"/>
      <name val="Arial Narrow"/>
      <family val="2"/>
    </font>
    <font>
      <u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darkTrellis"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darkGray">
        <bgColor indexed="9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</fills>
  <borders count="1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37" fontId="0" fillId="2" borderId="0"/>
    <xf numFmtId="0" fontId="4" fillId="0" borderId="0">
      <alignment vertical="center"/>
    </xf>
    <xf numFmtId="43" fontId="2" fillId="0" borderId="0" applyFont="0" applyFill="0" applyBorder="0" applyAlignment="0" applyProtection="0"/>
    <xf numFmtId="37" fontId="2" fillId="2" borderId="0"/>
    <xf numFmtId="44" fontId="8" fillId="0" borderId="0" applyFont="0" applyFill="0" applyBorder="0" applyAlignment="0" applyProtection="0"/>
    <xf numFmtId="0" fontId="1" fillId="0" borderId="0"/>
  </cellStyleXfs>
  <cellXfs count="619">
    <xf numFmtId="37" fontId="0" fillId="2" borderId="0" xfId="0"/>
    <xf numFmtId="37" fontId="7" fillId="2" borderId="18" xfId="0" applyFont="1" applyBorder="1" applyAlignment="1">
      <alignment horizontal="center" wrapText="1"/>
    </xf>
    <xf numFmtId="37" fontId="2" fillId="0" borderId="4" xfId="0" applyFont="1" applyFill="1" applyBorder="1" applyAlignment="1">
      <alignment horizontal="center"/>
    </xf>
    <xf numFmtId="165" fontId="2" fillId="0" borderId="4" xfId="2" applyNumberFormat="1" applyFont="1" applyFill="1" applyBorder="1" applyAlignment="1" applyProtection="1">
      <alignment horizontal="center"/>
    </xf>
    <xf numFmtId="165" fontId="2" fillId="0" borderId="4" xfId="2" applyNumberFormat="1" applyFont="1" applyFill="1" applyBorder="1" applyAlignment="1">
      <alignment horizontal="center"/>
    </xf>
    <xf numFmtId="37" fontId="2" fillId="0" borderId="4" xfId="0" applyFont="1" applyFill="1" applyBorder="1" applyAlignment="1">
      <alignment horizontal="center" vertical="top" wrapText="1"/>
    </xf>
    <xf numFmtId="37" fontId="2" fillId="0" borderId="4" xfId="0" applyFont="1" applyFill="1" applyBorder="1" applyAlignment="1">
      <alignment horizontal="center" vertical="center" wrapText="1"/>
    </xf>
    <xf numFmtId="37" fontId="2" fillId="0" borderId="4" xfId="0" applyFont="1" applyFill="1" applyBorder="1" applyAlignment="1">
      <alignment horizontal="center" vertical="top"/>
    </xf>
    <xf numFmtId="37" fontId="2" fillId="0" borderId="5" xfId="0" applyFont="1" applyFill="1" applyBorder="1" applyAlignment="1">
      <alignment horizontal="center" vertical="top"/>
    </xf>
    <xf numFmtId="37" fontId="2" fillId="0" borderId="5" xfId="0" applyFont="1" applyFill="1" applyBorder="1" applyAlignment="1">
      <alignment wrapText="1"/>
    </xf>
    <xf numFmtId="37" fontId="2" fillId="0" borderId="4" xfId="0" applyFont="1" applyFill="1" applyBorder="1" applyAlignment="1">
      <alignment horizontal="left" vertical="center" wrapText="1"/>
    </xf>
    <xf numFmtId="37" fontId="2" fillId="0" borderId="5" xfId="0" applyFont="1" applyFill="1" applyBorder="1" applyAlignment="1">
      <alignment horizontal="center" vertical="center" wrapText="1"/>
    </xf>
    <xf numFmtId="37" fontId="2" fillId="0" borderId="4" xfId="0" applyFont="1" applyFill="1" applyBorder="1" applyAlignment="1">
      <alignment wrapText="1"/>
    </xf>
    <xf numFmtId="37" fontId="2" fillId="0" borderId="91" xfId="0" applyFont="1" applyFill="1" applyBorder="1" applyAlignment="1">
      <alignment wrapText="1"/>
    </xf>
    <xf numFmtId="37" fontId="2" fillId="2" borderId="5" xfId="0" applyFont="1" applyBorder="1" applyAlignment="1">
      <alignment wrapText="1"/>
    </xf>
    <xf numFmtId="167" fontId="2" fillId="0" borderId="5" xfId="0" applyNumberFormat="1" applyFont="1" applyFill="1" applyBorder="1" applyAlignment="1">
      <alignment wrapText="1"/>
    </xf>
    <xf numFmtId="37" fontId="2" fillId="0" borderId="93" xfId="0" applyFont="1" applyFill="1" applyBorder="1" applyAlignment="1">
      <alignment wrapText="1"/>
    </xf>
    <xf numFmtId="37" fontId="2" fillId="0" borderId="92" xfId="0" applyFont="1" applyFill="1" applyBorder="1" applyAlignment="1">
      <alignment wrapText="1"/>
    </xf>
    <xf numFmtId="165" fontId="2" fillId="0" borderId="14" xfId="2" applyNumberFormat="1" applyFont="1" applyFill="1" applyBorder="1" applyAlignment="1" applyProtection="1">
      <alignment horizontal="center"/>
    </xf>
    <xf numFmtId="165" fontId="2" fillId="0" borderId="14" xfId="2" applyNumberFormat="1" applyFont="1" applyFill="1" applyBorder="1" applyAlignment="1">
      <alignment horizontal="center"/>
    </xf>
    <xf numFmtId="37" fontId="2" fillId="2" borderId="93" xfId="0" applyFont="1" applyBorder="1" applyAlignment="1">
      <alignment wrapText="1"/>
    </xf>
    <xf numFmtId="37" fontId="2" fillId="0" borderId="14" xfId="0" applyFont="1" applyFill="1" applyBorder="1" applyAlignment="1">
      <alignment horizontal="center" vertical="top" wrapText="1"/>
    </xf>
    <xf numFmtId="167" fontId="2" fillId="0" borderId="93" xfId="0" applyNumberFormat="1" applyFont="1" applyFill="1" applyBorder="1" applyAlignment="1">
      <alignment wrapText="1"/>
    </xf>
    <xf numFmtId="37" fontId="2" fillId="0" borderId="14" xfId="0" applyFont="1" applyFill="1" applyBorder="1" applyAlignment="1">
      <alignment horizontal="center" vertical="center" wrapText="1"/>
    </xf>
    <xf numFmtId="37" fontId="2" fillId="0" borderId="14" xfId="0" applyFont="1" applyFill="1" applyBorder="1" applyAlignment="1">
      <alignment horizontal="center"/>
    </xf>
    <xf numFmtId="37" fontId="2" fillId="0" borderId="14" xfId="0" applyFont="1" applyFill="1" applyBorder="1" applyAlignment="1">
      <alignment horizontal="center" vertical="top"/>
    </xf>
    <xf numFmtId="37" fontId="2" fillId="0" borderId="78" xfId="0" applyFont="1" applyFill="1" applyBorder="1" applyAlignment="1">
      <alignment horizontal="center" vertical="top"/>
    </xf>
    <xf numFmtId="37" fontId="2" fillId="0" borderId="92" xfId="0" applyFont="1" applyFill="1" applyBorder="1" applyAlignment="1">
      <alignment horizontal="left" vertical="center" wrapText="1"/>
    </xf>
    <xf numFmtId="37" fontId="2" fillId="0" borderId="78" xfId="0" applyFont="1" applyFill="1" applyBorder="1" applyAlignment="1">
      <alignment horizontal="center" vertical="center" wrapText="1"/>
    </xf>
    <xf numFmtId="37" fontId="6" fillId="2" borderId="0" xfId="0" applyFont="1" applyAlignment="1">
      <alignment horizontal="center"/>
    </xf>
    <xf numFmtId="37" fontId="6" fillId="2" borderId="0" xfId="0" applyFont="1" applyAlignment="1">
      <alignment wrapText="1"/>
    </xf>
    <xf numFmtId="2" fontId="2" fillId="2" borderId="0" xfId="0" applyNumberFormat="1" applyFont="1" applyAlignment="1">
      <alignment horizontal="center"/>
    </xf>
    <xf numFmtId="37" fontId="2" fillId="2" borderId="0" xfId="0" applyFont="1" applyAlignment="1">
      <alignment horizontal="center"/>
    </xf>
    <xf numFmtId="2" fontId="2" fillId="2" borderId="0" xfId="0" applyNumberFormat="1" applyFont="1"/>
    <xf numFmtId="37" fontId="2" fillId="2" borderId="0" xfId="0" applyFont="1"/>
    <xf numFmtId="37" fontId="2" fillId="13" borderId="0" xfId="0" applyFont="1" applyFill="1"/>
    <xf numFmtId="2" fontId="3" fillId="2" borderId="0" xfId="0" applyNumberFormat="1" applyFont="1"/>
    <xf numFmtId="37" fontId="3" fillId="2" borderId="0" xfId="0" applyFont="1"/>
    <xf numFmtId="37" fontId="3" fillId="2" borderId="0" xfId="0" applyFont="1" applyAlignment="1">
      <alignment horizontal="center" wrapText="1"/>
    </xf>
    <xf numFmtId="2" fontId="2" fillId="2" borderId="0" xfId="0" applyNumberFormat="1" applyFont="1" applyAlignment="1">
      <alignment horizontal="right"/>
    </xf>
    <xf numFmtId="0" fontId="2" fillId="2" borderId="21" xfId="0" applyNumberFormat="1" applyFont="1" applyBorder="1" applyAlignment="1">
      <alignment horizontal="center"/>
    </xf>
    <xf numFmtId="2" fontId="2" fillId="2" borderId="0" xfId="0" applyNumberFormat="1" applyFont="1" applyAlignment="1">
      <alignment horizontal="right" wrapText="1"/>
    </xf>
    <xf numFmtId="37" fontId="2" fillId="0" borderId="0" xfId="0" applyFont="1" applyFill="1" applyAlignment="1">
      <alignment vertical="center"/>
    </xf>
    <xf numFmtId="37" fontId="2" fillId="0" borderId="0" xfId="0" applyFont="1" applyFill="1"/>
    <xf numFmtId="37" fontId="3" fillId="2" borderId="0" xfId="0" applyFont="1" applyAlignment="1">
      <alignment horizontal="center"/>
    </xf>
    <xf numFmtId="164" fontId="2" fillId="2" borderId="0" xfId="0" applyNumberFormat="1" applyFont="1"/>
    <xf numFmtId="37" fontId="2" fillId="2" borderId="0" xfId="0" applyFont="1" applyAlignment="1">
      <alignment wrapText="1"/>
    </xf>
    <xf numFmtId="37" fontId="2" fillId="2" borderId="21" xfId="0" applyFont="1" applyBorder="1" applyAlignment="1">
      <alignment horizontal="center"/>
    </xf>
    <xf numFmtId="2" fontId="2" fillId="2" borderId="21" xfId="0" applyNumberFormat="1" applyFont="1" applyBorder="1"/>
    <xf numFmtId="37" fontId="2" fillId="2" borderId="21" xfId="0" applyFont="1" applyBorder="1"/>
    <xf numFmtId="2" fontId="2" fillId="2" borderId="21" xfId="0" applyNumberFormat="1" applyFont="1" applyBorder="1" applyAlignment="1">
      <alignment horizontal="right"/>
    </xf>
    <xf numFmtId="164" fontId="2" fillId="13" borderId="0" xfId="0" applyNumberFormat="1" applyFont="1" applyFill="1" applyAlignment="1">
      <alignment vertical="center"/>
    </xf>
    <xf numFmtId="37" fontId="2" fillId="13" borderId="0" xfId="0" applyFont="1" applyFill="1" applyAlignment="1">
      <alignment vertical="center"/>
    </xf>
    <xf numFmtId="37" fontId="11" fillId="2" borderId="18" xfId="0" applyFont="1" applyBorder="1" applyAlignment="1">
      <alignment horizontal="center" wrapText="1"/>
    </xf>
    <xf numFmtId="37" fontId="11" fillId="2" borderId="41" xfId="0" applyFont="1" applyBorder="1" applyAlignment="1">
      <alignment horizontal="center" wrapText="1"/>
    </xf>
    <xf numFmtId="49" fontId="2" fillId="0" borderId="50" xfId="0" applyNumberFormat="1" applyFont="1" applyFill="1" applyBorder="1" applyAlignment="1">
      <alignment horizontal="center"/>
    </xf>
    <xf numFmtId="37" fontId="2" fillId="0" borderId="22" xfId="0" applyFont="1" applyFill="1" applyBorder="1" applyAlignment="1">
      <alignment wrapText="1"/>
    </xf>
    <xf numFmtId="49" fontId="2" fillId="0" borderId="11" xfId="0" applyNumberFormat="1" applyFont="1" applyFill="1" applyBorder="1" applyAlignment="1">
      <alignment horizontal="center"/>
    </xf>
    <xf numFmtId="37" fontId="2" fillId="0" borderId="22" xfId="0" applyFont="1" applyFill="1" applyBorder="1" applyAlignment="1">
      <alignment horizontal="left" wrapText="1"/>
    </xf>
    <xf numFmtId="44" fontId="2" fillId="0" borderId="11" xfId="4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/>
    </xf>
    <xf numFmtId="37" fontId="2" fillId="0" borderId="4" xfId="0" applyFont="1" applyFill="1" applyBorder="1" applyAlignment="1">
      <alignment horizontal="left" wrapText="1"/>
    </xf>
    <xf numFmtId="37" fontId="2" fillId="2" borderId="5" xfId="0" applyFont="1" applyBorder="1"/>
    <xf numFmtId="44" fontId="2" fillId="0" borderId="14" xfId="4" applyFont="1" applyFill="1" applyBorder="1" applyAlignment="1">
      <alignment vertical="center"/>
    </xf>
    <xf numFmtId="37" fontId="2" fillId="0" borderId="19" xfId="0" applyFont="1" applyFill="1" applyBorder="1" applyAlignment="1">
      <alignment horizontal="center"/>
    </xf>
    <xf numFmtId="37" fontId="2" fillId="0" borderId="25" xfId="0" applyFont="1" applyFill="1" applyBorder="1" applyAlignment="1">
      <alignment horizontal="left" wrapText="1"/>
    </xf>
    <xf numFmtId="37" fontId="2" fillId="2" borderId="14" xfId="0" applyFont="1" applyBorder="1"/>
    <xf numFmtId="37" fontId="2" fillId="2" borderId="4" xfId="0" applyFont="1" applyBorder="1" applyAlignment="1">
      <alignment horizontal="left" wrapText="1"/>
    </xf>
    <xf numFmtId="2" fontId="6" fillId="0" borderId="4" xfId="2" applyNumberFormat="1" applyFont="1" applyFill="1" applyBorder="1" applyAlignment="1" applyProtection="1"/>
    <xf numFmtId="37" fontId="6" fillId="0" borderId="5" xfId="0" applyFont="1" applyFill="1" applyBorder="1" applyAlignment="1">
      <alignment horizontal="center"/>
    </xf>
    <xf numFmtId="2" fontId="6" fillId="0" borderId="92" xfId="2" applyNumberFormat="1" applyFont="1" applyFill="1" applyBorder="1" applyAlignment="1" applyProtection="1"/>
    <xf numFmtId="37" fontId="6" fillId="0" borderId="15" xfId="0" applyFont="1" applyFill="1" applyBorder="1" applyAlignment="1">
      <alignment horizontal="center"/>
    </xf>
    <xf numFmtId="37" fontId="3" fillId="0" borderId="14" xfId="0" applyFont="1" applyFill="1" applyBorder="1" applyAlignment="1">
      <alignment horizontal="center"/>
    </xf>
    <xf numFmtId="37" fontId="6" fillId="0" borderId="4" xfId="0" applyFont="1" applyFill="1" applyBorder="1" applyAlignment="1">
      <alignment wrapText="1"/>
    </xf>
    <xf numFmtId="37" fontId="6" fillId="0" borderId="92" xfId="0" applyFont="1" applyFill="1" applyBorder="1" applyAlignment="1">
      <alignment wrapText="1"/>
    </xf>
    <xf numFmtId="2" fontId="2" fillId="0" borderId="4" xfId="2" applyNumberFormat="1" applyFont="1" applyFill="1" applyBorder="1" applyAlignment="1" applyProtection="1"/>
    <xf numFmtId="37" fontId="2" fillId="0" borderId="5" xfId="0" applyFont="1" applyFill="1" applyBorder="1" applyAlignment="1">
      <alignment horizontal="center"/>
    </xf>
    <xf numFmtId="2" fontId="2" fillId="0" borderId="92" xfId="2" applyNumberFormat="1" applyFont="1" applyFill="1" applyBorder="1" applyAlignment="1" applyProtection="1"/>
    <xf numFmtId="37" fontId="2" fillId="0" borderId="15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37" fontId="2" fillId="0" borderId="4" xfId="0" applyFont="1" applyFill="1" applyBorder="1" applyAlignment="1">
      <alignment horizontal="center" wrapText="1"/>
    </xf>
    <xf numFmtId="37" fontId="2" fillId="0" borderId="14" xfId="0" applyFont="1" applyFill="1" applyBorder="1" applyAlignment="1">
      <alignment horizontal="center" wrapText="1"/>
    </xf>
    <xf numFmtId="37" fontId="2" fillId="0" borderId="2" xfId="0" applyFont="1" applyFill="1" applyBorder="1" applyAlignment="1">
      <alignment horizontal="center" wrapText="1"/>
    </xf>
    <xf numFmtId="37" fontId="6" fillId="0" borderId="4" xfId="0" applyFont="1" applyFill="1" applyBorder="1" applyAlignment="1">
      <alignment horizontal="left"/>
    </xf>
    <xf numFmtId="37" fontId="2" fillId="0" borderId="5" xfId="0" applyFont="1" applyFill="1" applyBorder="1" applyAlignment="1">
      <alignment horizontal="left" wrapText="1"/>
    </xf>
    <xf numFmtId="37" fontId="2" fillId="0" borderId="5" xfId="0" applyFont="1" applyFill="1" applyBorder="1"/>
    <xf numFmtId="37" fontId="2" fillId="0" borderId="14" xfId="0" applyFont="1" applyFill="1" applyBorder="1"/>
    <xf numFmtId="37" fontId="2" fillId="0" borderId="4" xfId="0" applyFont="1" applyFill="1" applyBorder="1"/>
    <xf numFmtId="2" fontId="2" fillId="0" borderId="14" xfId="2" applyNumberFormat="1" applyFont="1" applyFill="1" applyBorder="1" applyAlignment="1" applyProtection="1"/>
    <xf numFmtId="2" fontId="2" fillId="0" borderId="4" xfId="2" applyNumberFormat="1" applyFont="1" applyFill="1" applyBorder="1" applyAlignment="1" applyProtection="1">
      <alignment horizontal="left" wrapText="1"/>
    </xf>
    <xf numFmtId="49" fontId="2" fillId="0" borderId="4" xfId="0" applyNumberFormat="1" applyFont="1" applyFill="1" applyBorder="1" applyAlignment="1">
      <alignment horizontal="center"/>
    </xf>
    <xf numFmtId="37" fontId="2" fillId="2" borderId="4" xfId="0" applyFont="1" applyBorder="1"/>
    <xf numFmtId="37" fontId="2" fillId="11" borderId="4" xfId="0" applyFont="1" applyFill="1" applyBorder="1" applyAlignment="1">
      <alignment horizontal="center" wrapText="1"/>
    </xf>
    <xf numFmtId="37" fontId="2" fillId="11" borderId="4" xfId="0" applyFont="1" applyFill="1" applyBorder="1" applyAlignment="1">
      <alignment wrapText="1"/>
    </xf>
    <xf numFmtId="37" fontId="6" fillId="11" borderId="5" xfId="0" applyFont="1" applyFill="1" applyBorder="1" applyAlignment="1">
      <alignment horizontal="center"/>
    </xf>
    <xf numFmtId="37" fontId="6" fillId="11" borderId="14" xfId="0" applyFont="1" applyFill="1" applyBorder="1" applyAlignment="1">
      <alignment horizontal="center"/>
    </xf>
    <xf numFmtId="37" fontId="6" fillId="11" borderId="4" xfId="0" applyFont="1" applyFill="1" applyBorder="1" applyAlignment="1">
      <alignment horizontal="center"/>
    </xf>
    <xf numFmtId="2" fontId="6" fillId="11" borderId="4" xfId="2" applyNumberFormat="1" applyFont="1" applyFill="1" applyBorder="1" applyAlignment="1" applyProtection="1"/>
    <xf numFmtId="37" fontId="2" fillId="13" borderId="14" xfId="0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/>
    </xf>
    <xf numFmtId="37" fontId="2" fillId="2" borderId="4" xfId="0" applyFont="1" applyBorder="1" applyAlignment="1">
      <alignment wrapText="1"/>
    </xf>
    <xf numFmtId="2" fontId="6" fillId="11" borderId="4" xfId="2" applyNumberFormat="1" applyFont="1" applyFill="1" applyBorder="1" applyAlignment="1" applyProtection="1">
      <alignment horizontal="center"/>
    </xf>
    <xf numFmtId="49" fontId="2" fillId="13" borderId="0" xfId="0" applyNumberFormat="1" applyFont="1" applyFill="1" applyAlignment="1">
      <alignment horizontal="center"/>
    </xf>
    <xf numFmtId="37" fontId="6" fillId="13" borderId="0" xfId="0" applyFont="1" applyFill="1" applyAlignment="1">
      <alignment wrapText="1"/>
    </xf>
    <xf numFmtId="43" fontId="6" fillId="13" borderId="0" xfId="2" applyFont="1" applyFill="1" applyBorder="1" applyAlignment="1" applyProtection="1"/>
    <xf numFmtId="2" fontId="2" fillId="13" borderId="0" xfId="2" applyNumberFormat="1" applyFont="1" applyFill="1" applyBorder="1" applyAlignment="1" applyProtection="1">
      <alignment horizontal="center" vertical="center"/>
    </xf>
    <xf numFmtId="37" fontId="2" fillId="13" borderId="0" xfId="0" applyFont="1" applyFill="1" applyAlignment="1">
      <alignment horizontal="center" vertical="center"/>
    </xf>
    <xf numFmtId="2" fontId="2" fillId="13" borderId="0" xfId="2" applyNumberFormat="1" applyFont="1" applyFill="1" applyBorder="1" applyAlignment="1" applyProtection="1">
      <alignment vertical="center"/>
    </xf>
    <xf numFmtId="2" fontId="2" fillId="13" borderId="0" xfId="2" applyNumberFormat="1" applyFont="1" applyFill="1" applyBorder="1" applyAlignment="1">
      <alignment vertical="center"/>
    </xf>
    <xf numFmtId="39" fontId="2" fillId="13" borderId="0" xfId="0" applyNumberFormat="1" applyFont="1" applyFill="1"/>
    <xf numFmtId="2" fontId="2" fillId="2" borderId="0" xfId="2" applyNumberFormat="1" applyFont="1" applyFill="1" applyBorder="1" applyProtection="1"/>
    <xf numFmtId="2" fontId="2" fillId="2" borderId="0" xfId="2" applyNumberFormat="1" applyFont="1" applyFill="1" applyBorder="1"/>
    <xf numFmtId="37" fontId="2" fillId="2" borderId="14" xfId="0" applyFont="1" applyBorder="1" applyAlignment="1">
      <alignment horizontal="center"/>
    </xf>
    <xf numFmtId="0" fontId="2" fillId="0" borderId="14" xfId="0" applyNumberFormat="1" applyFont="1" applyFill="1" applyBorder="1" applyAlignment="1">
      <alignment horizontal="center"/>
    </xf>
    <xf numFmtId="37" fontId="2" fillId="2" borderId="33" xfId="0" applyFont="1" applyBorder="1" applyAlignment="1">
      <alignment horizontal="center" vertical="center"/>
    </xf>
    <xf numFmtId="37" fontId="2" fillId="2" borderId="0" xfId="0" applyFont="1" applyAlignment="1">
      <alignment horizontal="center" vertical="center"/>
    </xf>
    <xf numFmtId="2" fontId="2" fillId="2" borderId="0" xfId="2" applyNumberFormat="1" applyFont="1" applyFill="1" applyBorder="1" applyAlignment="1" applyProtection="1">
      <alignment vertical="center"/>
    </xf>
    <xf numFmtId="37" fontId="2" fillId="2" borderId="0" xfId="0" applyFont="1" applyAlignment="1">
      <alignment vertical="center" wrapText="1"/>
    </xf>
    <xf numFmtId="2" fontId="2" fillId="2" borderId="0" xfId="2" applyNumberFormat="1" applyFont="1" applyFill="1" applyBorder="1" applyAlignment="1">
      <alignment vertical="center"/>
    </xf>
    <xf numFmtId="37" fontId="2" fillId="2" borderId="0" xfId="0" applyFont="1" applyAlignment="1">
      <alignment vertical="center"/>
    </xf>
    <xf numFmtId="49" fontId="2" fillId="0" borderId="19" xfId="0" applyNumberFormat="1" applyFont="1" applyFill="1" applyBorder="1" applyAlignment="1">
      <alignment horizontal="center"/>
    </xf>
    <xf numFmtId="37" fontId="2" fillId="2" borderId="10" xfId="0" applyFont="1" applyBorder="1" applyAlignment="1">
      <alignment horizontal="center" vertical="center"/>
    </xf>
    <xf numFmtId="49" fontId="2" fillId="11" borderId="4" xfId="0" applyNumberFormat="1" applyFont="1" applyFill="1" applyBorder="1" applyAlignment="1">
      <alignment horizontal="center"/>
    </xf>
    <xf numFmtId="37" fontId="6" fillId="11" borderId="4" xfId="0" applyFont="1" applyFill="1" applyBorder="1" applyAlignment="1">
      <alignment wrapText="1"/>
    </xf>
    <xf numFmtId="2" fontId="2" fillId="11" borderId="17" xfId="2" applyNumberFormat="1" applyFont="1" applyFill="1" applyBorder="1" applyAlignment="1" applyProtection="1">
      <alignment horizontal="center" vertical="center"/>
    </xf>
    <xf numFmtId="37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2" fontId="2" fillId="2" borderId="0" xfId="2" applyNumberFormat="1" applyFont="1" applyFill="1" applyBorder="1" applyAlignment="1" applyProtection="1">
      <alignment horizontal="center" vertical="center"/>
    </xf>
    <xf numFmtId="165" fontId="2" fillId="0" borderId="22" xfId="2" applyNumberFormat="1" applyFont="1" applyFill="1" applyBorder="1" applyAlignment="1" applyProtection="1">
      <alignment horizontal="center"/>
    </xf>
    <xf numFmtId="2" fontId="2" fillId="2" borderId="0" xfId="0" applyNumberFormat="1" applyFont="1" applyAlignment="1">
      <alignment vertical="center"/>
    </xf>
    <xf numFmtId="37" fontId="2" fillId="13" borderId="10" xfId="0" applyFont="1" applyFill="1" applyBorder="1" applyAlignment="1">
      <alignment horizontal="center" vertical="center"/>
    </xf>
    <xf numFmtId="2" fontId="2" fillId="13" borderId="0" xfId="0" applyNumberFormat="1" applyFont="1" applyFill="1" applyAlignment="1">
      <alignment vertical="center"/>
    </xf>
    <xf numFmtId="37" fontId="3" fillId="11" borderId="4" xfId="0" applyFont="1" applyFill="1" applyBorder="1" applyAlignment="1">
      <alignment horizontal="center"/>
    </xf>
    <xf numFmtId="2" fontId="2" fillId="11" borderId="17" xfId="0" applyNumberFormat="1" applyFont="1" applyFill="1" applyBorder="1" applyAlignment="1">
      <alignment horizontal="center"/>
    </xf>
    <xf numFmtId="37" fontId="2" fillId="13" borderId="0" xfId="0" applyFont="1" applyFill="1" applyAlignment="1">
      <alignment horizontal="center"/>
    </xf>
    <xf numFmtId="2" fontId="2" fillId="13" borderId="0" xfId="0" applyNumberFormat="1" applyFont="1" applyFill="1"/>
    <xf numFmtId="2" fontId="2" fillId="13" borderId="0" xfId="0" applyNumberFormat="1" applyFont="1" applyFill="1" applyAlignment="1">
      <alignment horizontal="center"/>
    </xf>
    <xf numFmtId="2" fontId="2" fillId="0" borderId="0" xfId="0" applyNumberFormat="1" applyFont="1" applyFill="1"/>
    <xf numFmtId="0" fontId="2" fillId="13" borderId="0" xfId="0" applyNumberFormat="1" applyFont="1" applyFill="1"/>
    <xf numFmtId="2" fontId="3" fillId="2" borderId="47" xfId="0" applyNumberFormat="1" applyFont="1" applyBorder="1" applyAlignment="1">
      <alignment horizontal="center"/>
    </xf>
    <xf numFmtId="0" fontId="3" fillId="2" borderId="48" xfId="0" applyNumberFormat="1" applyFont="1" applyBorder="1" applyAlignment="1">
      <alignment horizontal="center"/>
    </xf>
    <xf numFmtId="2" fontId="3" fillId="2" borderId="26" xfId="0" applyNumberFormat="1" applyFont="1" applyBorder="1" applyAlignment="1">
      <alignment horizontal="center"/>
    </xf>
    <xf numFmtId="37" fontId="3" fillId="2" borderId="26" xfId="0" applyFont="1" applyBorder="1" applyAlignment="1">
      <alignment horizontal="center"/>
    </xf>
    <xf numFmtId="37" fontId="3" fillId="13" borderId="0" xfId="0" applyFont="1" applyFill="1" applyAlignment="1">
      <alignment horizontal="center"/>
    </xf>
    <xf numFmtId="0" fontId="2" fillId="7" borderId="9" xfId="0" applyNumberFormat="1" applyFont="1" applyFill="1" applyBorder="1"/>
    <xf numFmtId="37" fontId="2" fillId="7" borderId="41" xfId="0" applyFont="1" applyFill="1" applyBorder="1"/>
    <xf numFmtId="0" fontId="2" fillId="7" borderId="35" xfId="0" applyNumberFormat="1" applyFont="1" applyFill="1" applyBorder="1"/>
    <xf numFmtId="0" fontId="2" fillId="7" borderId="42" xfId="0" applyNumberFormat="1" applyFont="1" applyFill="1" applyBorder="1"/>
    <xf numFmtId="37" fontId="2" fillId="2" borderId="22" xfId="0" applyFont="1" applyBorder="1"/>
    <xf numFmtId="2" fontId="2" fillId="2" borderId="53" xfId="2" applyNumberFormat="1" applyFont="1" applyFill="1" applyBorder="1"/>
    <xf numFmtId="2" fontId="2" fillId="0" borderId="29" xfId="2" applyNumberFormat="1" applyFont="1" applyFill="1" applyBorder="1"/>
    <xf numFmtId="2" fontId="2" fillId="0" borderId="13" xfId="2" applyNumberFormat="1" applyFont="1" applyFill="1" applyBorder="1"/>
    <xf numFmtId="2" fontId="2" fillId="13" borderId="0" xfId="2" applyNumberFormat="1" applyFont="1" applyFill="1" applyBorder="1"/>
    <xf numFmtId="2" fontId="2" fillId="2" borderId="2" xfId="2" applyNumberFormat="1" applyFont="1" applyFill="1" applyBorder="1"/>
    <xf numFmtId="2" fontId="2" fillId="2" borderId="4" xfId="2" applyNumberFormat="1" applyFont="1" applyFill="1" applyBorder="1"/>
    <xf numFmtId="2" fontId="2" fillId="0" borderId="0" xfId="2" applyNumberFormat="1" applyFont="1" applyFill="1" applyBorder="1"/>
    <xf numFmtId="0" fontId="2" fillId="7" borderId="23" xfId="0" applyNumberFormat="1" applyFont="1" applyFill="1" applyBorder="1"/>
    <xf numFmtId="37" fontId="2" fillId="7" borderId="24" xfId="0" applyFont="1" applyFill="1" applyBorder="1"/>
    <xf numFmtId="0" fontId="2" fillId="7" borderId="24" xfId="0" applyNumberFormat="1" applyFont="1" applyFill="1" applyBorder="1"/>
    <xf numFmtId="0" fontId="2" fillId="7" borderId="80" xfId="0" applyNumberFormat="1" applyFont="1" applyFill="1" applyBorder="1"/>
    <xf numFmtId="0" fontId="2" fillId="3" borderId="0" xfId="0" applyNumberFormat="1" applyFont="1" applyFill="1"/>
    <xf numFmtId="37" fontId="2" fillId="0" borderId="22" xfId="0" applyFont="1" applyFill="1" applyBorder="1"/>
    <xf numFmtId="2" fontId="2" fillId="0" borderId="21" xfId="2" applyNumberFormat="1" applyFont="1" applyFill="1" applyBorder="1"/>
    <xf numFmtId="2" fontId="2" fillId="4" borderId="26" xfId="2" applyNumberFormat="1" applyFont="1" applyFill="1" applyBorder="1"/>
    <xf numFmtId="2" fontId="2" fillId="4" borderId="52" xfId="2" applyNumberFormat="1" applyFont="1" applyFill="1" applyBorder="1"/>
    <xf numFmtId="2" fontId="2" fillId="0" borderId="43" xfId="2" applyNumberFormat="1" applyFont="1" applyFill="1" applyBorder="1"/>
    <xf numFmtId="37" fontId="2" fillId="0" borderId="25" xfId="0" applyFont="1" applyFill="1" applyBorder="1"/>
    <xf numFmtId="2" fontId="2" fillId="0" borderId="38" xfId="2" applyNumberFormat="1" applyFont="1" applyFill="1" applyBorder="1"/>
    <xf numFmtId="2" fontId="2" fillId="4" borderId="34" xfId="2" applyNumberFormat="1" applyFont="1" applyFill="1" applyBorder="1"/>
    <xf numFmtId="2" fontId="2" fillId="4" borderId="51" xfId="2" applyNumberFormat="1" applyFont="1" applyFill="1" applyBorder="1"/>
    <xf numFmtId="2" fontId="2" fillId="4" borderId="26" xfId="0" applyNumberFormat="1" applyFont="1" applyFill="1" applyBorder="1"/>
    <xf numFmtId="2" fontId="2" fillId="4" borderId="52" xfId="0" applyNumberFormat="1" applyFont="1" applyFill="1" applyBorder="1"/>
    <xf numFmtId="2" fontId="2" fillId="0" borderId="49" xfId="2" applyNumberFormat="1" applyFont="1" applyFill="1" applyBorder="1"/>
    <xf numFmtId="2" fontId="2" fillId="0" borderId="32" xfId="2" applyNumberFormat="1" applyFont="1" applyFill="1" applyBorder="1"/>
    <xf numFmtId="2" fontId="2" fillId="0" borderId="51" xfId="2" applyNumberFormat="1" applyFont="1" applyFill="1" applyBorder="1"/>
    <xf numFmtId="2" fontId="2" fillId="15" borderId="72" xfId="2" applyNumberFormat="1" applyFont="1" applyFill="1" applyBorder="1" applyProtection="1">
      <protection locked="0"/>
    </xf>
    <xf numFmtId="2" fontId="2" fillId="0" borderId="30" xfId="2" applyNumberFormat="1" applyFont="1" applyFill="1" applyBorder="1"/>
    <xf numFmtId="2" fontId="2" fillId="15" borderId="43" xfId="2" applyNumberFormat="1" applyFont="1" applyFill="1" applyBorder="1" applyProtection="1">
      <protection locked="0"/>
    </xf>
    <xf numFmtId="2" fontId="2" fillId="0" borderId="52" xfId="2" applyNumberFormat="1" applyFont="1" applyFill="1" applyBorder="1"/>
    <xf numFmtId="2" fontId="2" fillId="15" borderId="38" xfId="2" applyNumberFormat="1" applyFont="1" applyFill="1" applyBorder="1" applyProtection="1">
      <protection locked="0"/>
    </xf>
    <xf numFmtId="2" fontId="2" fillId="4" borderId="51" xfId="0" applyNumberFormat="1" applyFont="1" applyFill="1" applyBorder="1"/>
    <xf numFmtId="0" fontId="2" fillId="2" borderId="0" xfId="0" applyNumberFormat="1" applyFont="1"/>
    <xf numFmtId="39" fontId="2" fillId="2" borderId="0" xfId="0" applyNumberFormat="1" applyFont="1"/>
    <xf numFmtId="37" fontId="2" fillId="2" borderId="34" xfId="0" applyFont="1" applyBorder="1" applyAlignment="1">
      <alignment horizontal="center"/>
    </xf>
    <xf numFmtId="37" fontId="2" fillId="2" borderId="13" xfId="0" applyFont="1" applyBorder="1" applyAlignment="1">
      <alignment horizontal="center"/>
    </xf>
    <xf numFmtId="37" fontId="3" fillId="2" borderId="36" xfId="0" applyFont="1" applyBorder="1" applyAlignment="1">
      <alignment horizontal="center"/>
    </xf>
    <xf numFmtId="37" fontId="3" fillId="2" borderId="15" xfId="0" applyFont="1" applyBorder="1" applyAlignment="1">
      <alignment horizontal="center"/>
    </xf>
    <xf numFmtId="37" fontId="3" fillId="2" borderId="37" xfId="0" applyFont="1" applyBorder="1" applyAlignment="1">
      <alignment horizontal="center"/>
    </xf>
    <xf numFmtId="2" fontId="2" fillId="2" borderId="35" xfId="0" applyNumberFormat="1" applyFont="1" applyBorder="1"/>
    <xf numFmtId="37" fontId="14" fillId="13" borderId="0" xfId="0" applyFont="1" applyFill="1" applyAlignment="1">
      <alignment wrapText="1"/>
    </xf>
    <xf numFmtId="37" fontId="14" fillId="2" borderId="0" xfId="0" applyFont="1"/>
    <xf numFmtId="37" fontId="2" fillId="0" borderId="95" xfId="0" applyFont="1" applyFill="1" applyBorder="1" applyAlignment="1">
      <alignment horizontal="center" vertical="top" wrapText="1"/>
    </xf>
    <xf numFmtId="167" fontId="2" fillId="0" borderId="96" xfId="0" applyNumberFormat="1" applyFont="1" applyFill="1" applyBorder="1" applyAlignment="1">
      <alignment wrapText="1"/>
    </xf>
    <xf numFmtId="37" fontId="2" fillId="0" borderId="95" xfId="0" applyFont="1" applyFill="1" applyBorder="1" applyAlignment="1">
      <alignment horizontal="center" vertical="center" wrapText="1"/>
    </xf>
    <xf numFmtId="37" fontId="2" fillId="0" borderId="96" xfId="0" applyFont="1" applyFill="1" applyBorder="1" applyAlignment="1">
      <alignment wrapText="1"/>
    </xf>
    <xf numFmtId="37" fontId="2" fillId="0" borderId="95" xfId="0" applyFont="1" applyFill="1" applyBorder="1" applyAlignment="1">
      <alignment horizontal="center"/>
    </xf>
    <xf numFmtId="37" fontId="2" fillId="0" borderId="95" xfId="0" applyFont="1" applyFill="1" applyBorder="1" applyAlignment="1">
      <alignment horizontal="center" vertical="top"/>
    </xf>
    <xf numFmtId="165" fontId="2" fillId="0" borderId="98" xfId="2" applyNumberFormat="1" applyFont="1" applyFill="1" applyBorder="1" applyAlignment="1" applyProtection="1">
      <alignment horizontal="center"/>
    </xf>
    <xf numFmtId="37" fontId="2" fillId="2" borderId="2" xfId="0" applyFont="1" applyBorder="1" applyAlignment="1">
      <alignment horizontal="center"/>
    </xf>
    <xf numFmtId="37" fontId="3" fillId="2" borderId="34" xfId="0" applyFont="1" applyBorder="1" applyAlignment="1">
      <alignment horizontal="center"/>
    </xf>
    <xf numFmtId="37" fontId="2" fillId="2" borderId="14" xfId="0" applyFont="1" applyBorder="1" applyAlignment="1">
      <alignment horizontal="center" wrapText="1"/>
    </xf>
    <xf numFmtId="37" fontId="2" fillId="2" borderId="103" xfId="0" applyFont="1" applyBorder="1" applyAlignment="1">
      <alignment horizontal="center" wrapText="1"/>
    </xf>
    <xf numFmtId="37" fontId="2" fillId="2" borderId="104" xfId="0" applyFont="1" applyBorder="1" applyAlignment="1">
      <alignment horizontal="center" wrapText="1"/>
    </xf>
    <xf numFmtId="37" fontId="2" fillId="2" borderId="98" xfId="0" applyFont="1" applyBorder="1" applyAlignment="1">
      <alignment horizontal="center" wrapText="1"/>
    </xf>
    <xf numFmtId="165" fontId="2" fillId="0" borderId="105" xfId="2" applyNumberFormat="1" applyFont="1" applyFill="1" applyBorder="1" applyAlignment="1" applyProtection="1">
      <alignment horizontal="center"/>
    </xf>
    <xf numFmtId="37" fontId="6" fillId="11" borderId="91" xfId="0" applyFont="1" applyFill="1" applyBorder="1" applyAlignment="1">
      <alignment horizontal="center"/>
    </xf>
    <xf numFmtId="37" fontId="2" fillId="0" borderId="107" xfId="0" applyFont="1" applyFill="1" applyBorder="1" applyAlignment="1">
      <alignment horizontal="center" wrapText="1"/>
    </xf>
    <xf numFmtId="37" fontId="2" fillId="0" borderId="97" xfId="0" applyFont="1" applyFill="1" applyBorder="1" applyAlignment="1">
      <alignment wrapText="1"/>
    </xf>
    <xf numFmtId="2" fontId="6" fillId="0" borderId="98" xfId="2" applyNumberFormat="1" applyFont="1" applyFill="1" applyBorder="1" applyAlignment="1" applyProtection="1"/>
    <xf numFmtId="37" fontId="6" fillId="0" borderId="97" xfId="0" applyFont="1" applyFill="1" applyBorder="1" applyAlignment="1">
      <alignment horizontal="center"/>
    </xf>
    <xf numFmtId="37" fontId="2" fillId="0" borderId="108" xfId="0" applyFont="1" applyFill="1" applyBorder="1" applyAlignment="1">
      <alignment horizontal="center" wrapText="1"/>
    </xf>
    <xf numFmtId="37" fontId="6" fillId="0" borderId="102" xfId="0" applyFont="1" applyFill="1" applyBorder="1" applyAlignment="1">
      <alignment horizontal="center"/>
    </xf>
    <xf numFmtId="37" fontId="2" fillId="0" borderId="104" xfId="0" applyFont="1" applyFill="1" applyBorder="1" applyAlignment="1">
      <alignment horizontal="center" wrapText="1"/>
    </xf>
    <xf numFmtId="44" fontId="2" fillId="0" borderId="103" xfId="4" applyFont="1" applyFill="1" applyBorder="1" applyAlignment="1">
      <alignment vertical="center"/>
    </xf>
    <xf numFmtId="49" fontId="2" fillId="0" borderId="104" xfId="0" applyNumberFormat="1" applyFont="1" applyFill="1" applyBorder="1" applyAlignment="1">
      <alignment horizontal="center"/>
    </xf>
    <xf numFmtId="49" fontId="2" fillId="0" borderId="103" xfId="0" applyNumberFormat="1" applyFont="1" applyFill="1" applyBorder="1" applyAlignment="1">
      <alignment horizontal="center"/>
    </xf>
    <xf numFmtId="37" fontId="2" fillId="0" borderId="97" xfId="0" applyFont="1" applyFill="1" applyBorder="1" applyAlignment="1">
      <alignment horizontal="center" vertical="top"/>
    </xf>
    <xf numFmtId="37" fontId="2" fillId="0" borderId="108" xfId="0" applyFont="1" applyFill="1" applyBorder="1" applyAlignment="1">
      <alignment horizontal="center" vertical="top"/>
    </xf>
    <xf numFmtId="37" fontId="2" fillId="0" borderId="104" xfId="0" applyFont="1" applyFill="1" applyBorder="1" applyAlignment="1">
      <alignment horizontal="center"/>
    </xf>
    <xf numFmtId="37" fontId="7" fillId="2" borderId="41" xfId="0" applyFont="1" applyBorder="1" applyAlignment="1">
      <alignment horizontal="center" wrapText="1"/>
    </xf>
    <xf numFmtId="37" fontId="7" fillId="2" borderId="42" xfId="0" applyFont="1" applyBorder="1" applyAlignment="1">
      <alignment horizontal="center" wrapText="1"/>
    </xf>
    <xf numFmtId="0" fontId="12" fillId="2" borderId="0" xfId="0" applyNumberFormat="1" applyFont="1" applyAlignment="1">
      <alignment horizontal="right"/>
    </xf>
    <xf numFmtId="37" fontId="12" fillId="2" borderId="0" xfId="0" applyFont="1"/>
    <xf numFmtId="0" fontId="15" fillId="2" borderId="0" xfId="0" applyNumberFormat="1" applyFont="1" applyAlignment="1">
      <alignment horizontal="center"/>
    </xf>
    <xf numFmtId="0" fontId="12" fillId="2" borderId="0" xfId="0" applyNumberFormat="1" applyFont="1" applyAlignment="1">
      <alignment horizontal="centerContinuous"/>
    </xf>
    <xf numFmtId="37" fontId="12" fillId="2" borderId="0" xfId="0" applyFont="1" applyAlignment="1">
      <alignment horizontal="right"/>
    </xf>
    <xf numFmtId="37" fontId="12" fillId="3" borderId="0" xfId="0" applyFont="1" applyFill="1"/>
    <xf numFmtId="0" fontId="12" fillId="2" borderId="0" xfId="0" applyNumberFormat="1" applyFont="1"/>
    <xf numFmtId="0" fontId="15" fillId="2" borderId="0" xfId="0" applyNumberFormat="1" applyFont="1"/>
    <xf numFmtId="15" fontId="15" fillId="2" borderId="0" xfId="0" applyNumberFormat="1" applyFont="1"/>
    <xf numFmtId="15" fontId="15" fillId="2" borderId="0" xfId="0" applyNumberFormat="1" applyFont="1" applyAlignment="1">
      <alignment horizontal="center"/>
    </xf>
    <xf numFmtId="37" fontId="16" fillId="2" borderId="21" xfId="0" applyFont="1" applyBorder="1" applyAlignment="1">
      <alignment horizontal="center"/>
    </xf>
    <xf numFmtId="37" fontId="11" fillId="2" borderId="23" xfId="0" applyFont="1" applyBorder="1" applyAlignment="1">
      <alignment horizontal="center" wrapText="1"/>
    </xf>
    <xf numFmtId="37" fontId="11" fillId="2" borderId="24" xfId="0" applyFont="1" applyBorder="1" applyAlignment="1">
      <alignment horizontal="center" wrapText="1"/>
    </xf>
    <xf numFmtId="0" fontId="17" fillId="2" borderId="0" xfId="0" applyNumberFormat="1" applyFont="1" applyAlignment="1">
      <alignment horizontal="center" wrapText="1"/>
    </xf>
    <xf numFmtId="37" fontId="12" fillId="6" borderId="22" xfId="0" applyFont="1" applyFill="1" applyBorder="1" applyProtection="1">
      <protection locked="0"/>
    </xf>
    <xf numFmtId="39" fontId="12" fillId="9" borderId="22" xfId="0" applyNumberFormat="1" applyFont="1" applyFill="1" applyBorder="1"/>
    <xf numFmtId="37" fontId="13" fillId="2" borderId="0" xfId="0" applyFont="1"/>
    <xf numFmtId="37" fontId="12" fillId="0" borderId="4" xfId="0" applyFont="1" applyFill="1" applyBorder="1"/>
    <xf numFmtId="37" fontId="12" fillId="2" borderId="39" xfId="0" applyFont="1" applyBorder="1"/>
    <xf numFmtId="37" fontId="12" fillId="13" borderId="0" xfId="0" applyFont="1" applyFill="1"/>
    <xf numFmtId="37" fontId="13" fillId="13" borderId="0" xfId="0" applyFont="1" applyFill="1"/>
    <xf numFmtId="37" fontId="12" fillId="8" borderId="4" xfId="0" applyFont="1" applyFill="1" applyBorder="1"/>
    <xf numFmtId="0" fontId="12" fillId="0" borderId="0" xfId="0" applyNumberFormat="1" applyFont="1" applyFill="1"/>
    <xf numFmtId="37" fontId="10" fillId="2" borderId="0" xfId="0" applyFont="1"/>
    <xf numFmtId="37" fontId="11" fillId="2" borderId="0" xfId="0" applyFont="1"/>
    <xf numFmtId="37" fontId="12" fillId="6" borderId="22" xfId="0" applyFont="1" applyFill="1" applyBorder="1" applyAlignment="1" applyProtection="1">
      <alignment horizontal="right"/>
      <protection locked="0"/>
    </xf>
    <xf numFmtId="37" fontId="12" fillId="13" borderId="0" xfId="0" applyFont="1" applyFill="1" applyAlignment="1">
      <alignment horizontal="center"/>
    </xf>
    <xf numFmtId="0" fontId="12" fillId="2" borderId="0" xfId="0" applyNumberFormat="1" applyFont="1" applyAlignment="1">
      <alignment horizontal="center"/>
    </xf>
    <xf numFmtId="0" fontId="15" fillId="5" borderId="27" xfId="0" applyNumberFormat="1" applyFont="1" applyFill="1" applyBorder="1" applyAlignment="1">
      <alignment wrapText="1"/>
    </xf>
    <xf numFmtId="0" fontId="18" fillId="5" borderId="44" xfId="0" applyNumberFormat="1" applyFont="1" applyFill="1" applyBorder="1" applyAlignment="1">
      <alignment horizontal="center" vertical="center" wrapText="1"/>
    </xf>
    <xf numFmtId="0" fontId="18" fillId="5" borderId="45" xfId="0" applyNumberFormat="1" applyFont="1" applyFill="1" applyBorder="1" applyAlignment="1">
      <alignment horizontal="center" vertical="top" wrapText="1"/>
    </xf>
    <xf numFmtId="0" fontId="18" fillId="5" borderId="42" xfId="0" applyNumberFormat="1" applyFont="1" applyFill="1" applyBorder="1" applyAlignment="1">
      <alignment horizontal="center" vertical="center" wrapText="1"/>
    </xf>
    <xf numFmtId="0" fontId="18" fillId="5" borderId="0" xfId="0" applyNumberFormat="1" applyFont="1" applyFill="1" applyAlignment="1">
      <alignment horizontal="center" vertical="center" wrapText="1"/>
    </xf>
    <xf numFmtId="0" fontId="18" fillId="5" borderId="71" xfId="0" applyNumberFormat="1" applyFont="1" applyFill="1" applyBorder="1"/>
    <xf numFmtId="37" fontId="12" fillId="0" borderId="1" xfId="0" applyFont="1" applyFill="1" applyBorder="1"/>
    <xf numFmtId="37" fontId="12" fillId="0" borderId="22" xfId="0" applyFont="1" applyFill="1" applyBorder="1"/>
    <xf numFmtId="37" fontId="18" fillId="10" borderId="20" xfId="0" applyFont="1" applyFill="1" applyBorder="1"/>
    <xf numFmtId="37" fontId="18" fillId="13" borderId="0" xfId="0" applyFont="1" applyFill="1"/>
    <xf numFmtId="0" fontId="18" fillId="5" borderId="7" xfId="0" applyNumberFormat="1" applyFont="1" applyFill="1" applyBorder="1"/>
    <xf numFmtId="37" fontId="18" fillId="10" borderId="8" xfId="0" applyFont="1" applyFill="1" applyBorder="1"/>
    <xf numFmtId="0" fontId="18" fillId="5" borderId="40" xfId="0" applyNumberFormat="1" applyFont="1" applyFill="1" applyBorder="1" applyAlignment="1">
      <alignment horizontal="right"/>
    </xf>
    <xf numFmtId="37" fontId="12" fillId="9" borderId="16" xfId="0" applyFont="1" applyFill="1" applyBorder="1"/>
    <xf numFmtId="0" fontId="12" fillId="2" borderId="63" xfId="0" applyNumberFormat="1" applyFont="1" applyBorder="1"/>
    <xf numFmtId="0" fontId="15" fillId="2" borderId="54" xfId="0" applyNumberFormat="1" applyFont="1" applyBorder="1"/>
    <xf numFmtId="0" fontId="12" fillId="2" borderId="56" xfId="0" applyNumberFormat="1" applyFont="1" applyBorder="1" applyAlignment="1">
      <alignment horizontal="center" wrapText="1"/>
    </xf>
    <xf numFmtId="0" fontId="12" fillId="2" borderId="57" xfId="0" applyNumberFormat="1" applyFont="1" applyBorder="1" applyAlignment="1">
      <alignment horizontal="center" wrapText="1"/>
    </xf>
    <xf numFmtId="0" fontId="12" fillId="2" borderId="31" xfId="0" applyNumberFormat="1" applyFont="1" applyBorder="1" applyAlignment="1">
      <alignment horizontal="center" wrapText="1"/>
    </xf>
    <xf numFmtId="0" fontId="12" fillId="2" borderId="64" xfId="0" applyNumberFormat="1" applyFont="1" applyBorder="1" applyAlignment="1">
      <alignment horizontal="right"/>
    </xf>
    <xf numFmtId="0" fontId="12" fillId="12" borderId="65" xfId="0" applyNumberFormat="1" applyFont="1" applyFill="1" applyBorder="1" applyAlignment="1">
      <alignment horizontal="right"/>
    </xf>
    <xf numFmtId="0" fontId="12" fillId="2" borderId="66" xfId="0" applyNumberFormat="1" applyFont="1" applyBorder="1" applyAlignment="1">
      <alignment horizontal="right"/>
    </xf>
    <xf numFmtId="0" fontId="12" fillId="2" borderId="58" xfId="0" applyNumberFormat="1" applyFont="1" applyBorder="1"/>
    <xf numFmtId="2" fontId="12" fillId="14" borderId="12" xfId="0" applyNumberFormat="1" applyFont="1" applyFill="1" applyBorder="1" applyAlignment="1" applyProtection="1">
      <alignment horizontal="center" wrapText="1"/>
      <protection locked="0"/>
    </xf>
    <xf numFmtId="2" fontId="12" fillId="2" borderId="12" xfId="0" applyNumberFormat="1" applyFont="1" applyBorder="1" applyAlignment="1">
      <alignment horizontal="center" wrapText="1"/>
    </xf>
    <xf numFmtId="2" fontId="12" fillId="2" borderId="59" xfId="0" applyNumberFormat="1" applyFont="1" applyBorder="1"/>
    <xf numFmtId="39" fontId="12" fillId="2" borderId="60" xfId="0" applyNumberFormat="1" applyFont="1" applyBorder="1"/>
    <xf numFmtId="39" fontId="12" fillId="12" borderId="3" xfId="0" applyNumberFormat="1" applyFont="1" applyFill="1" applyBorder="1"/>
    <xf numFmtId="39" fontId="12" fillId="2" borderId="67" xfId="0" applyNumberFormat="1" applyFont="1" applyBorder="1"/>
    <xf numFmtId="0" fontId="12" fillId="2" borderId="60" xfId="0" applyNumberFormat="1" applyFont="1" applyBorder="1"/>
    <xf numFmtId="2" fontId="12" fillId="14" borderId="4" xfId="0" applyNumberFormat="1" applyFont="1" applyFill="1" applyBorder="1" applyAlignment="1" applyProtection="1">
      <alignment horizontal="center" wrapText="1"/>
      <protection locked="0"/>
    </xf>
    <xf numFmtId="0" fontId="12" fillId="2" borderId="55" xfId="0" applyNumberFormat="1" applyFont="1" applyBorder="1" applyAlignment="1">
      <alignment horizontal="center" wrapText="1"/>
    </xf>
    <xf numFmtId="2" fontId="12" fillId="2" borderId="61" xfId="0" applyNumberFormat="1" applyFont="1" applyBorder="1"/>
    <xf numFmtId="2" fontId="12" fillId="2" borderId="0" xfId="0" applyNumberFormat="1" applyFont="1"/>
    <xf numFmtId="39" fontId="12" fillId="2" borderId="68" xfId="0" applyNumberFormat="1" applyFont="1" applyBorder="1"/>
    <xf numFmtId="39" fontId="12" fillId="12" borderId="46" xfId="0" applyNumberFormat="1" applyFont="1" applyFill="1" applyBorder="1"/>
    <xf numFmtId="2" fontId="12" fillId="0" borderId="55" xfId="0" applyNumberFormat="1" applyFont="1" applyFill="1" applyBorder="1" applyAlignment="1">
      <alignment horizontal="center" wrapText="1"/>
    </xf>
    <xf numFmtId="39" fontId="12" fillId="12" borderId="0" xfId="0" applyNumberFormat="1" applyFont="1" applyFill="1"/>
    <xf numFmtId="0" fontId="12" fillId="0" borderId="55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Alignment="1">
      <alignment horizontal="center" wrapText="1"/>
    </xf>
    <xf numFmtId="39" fontId="10" fillId="2" borderId="69" xfId="0" applyNumberFormat="1" applyFont="1" applyBorder="1"/>
    <xf numFmtId="39" fontId="10" fillId="12" borderId="62" xfId="0" applyNumberFormat="1" applyFont="1" applyFill="1" applyBorder="1"/>
    <xf numFmtId="39" fontId="10" fillId="2" borderId="70" xfId="0" applyNumberFormat="1" applyFont="1" applyBorder="1"/>
    <xf numFmtId="37" fontId="12" fillId="0" borderId="0" xfId="0" applyFont="1" applyFill="1"/>
    <xf numFmtId="0" fontId="12" fillId="2" borderId="5" xfId="0" applyNumberFormat="1" applyFont="1" applyBorder="1" applyAlignment="1">
      <alignment horizontal="right"/>
    </xf>
    <xf numFmtId="43" fontId="18" fillId="2" borderId="14" xfId="2" applyFont="1" applyFill="1" applyBorder="1" applyAlignment="1" applyProtection="1"/>
    <xf numFmtId="43" fontId="12" fillId="12" borderId="4" xfId="2" applyFont="1" applyFill="1" applyBorder="1" applyAlignment="1" applyProtection="1"/>
    <xf numFmtId="43" fontId="12" fillId="2" borderId="15" xfId="2" applyFont="1" applyFill="1" applyBorder="1" applyAlignment="1" applyProtection="1"/>
    <xf numFmtId="37" fontId="10" fillId="2" borderId="5" xfId="0" applyFont="1" applyBorder="1" applyAlignment="1">
      <alignment horizontal="right"/>
    </xf>
    <xf numFmtId="43" fontId="10" fillId="2" borderId="40" xfId="2" applyFont="1" applyFill="1" applyBorder="1" applyProtection="1"/>
    <xf numFmtId="43" fontId="10" fillId="12" borderId="16" xfId="2" applyFont="1" applyFill="1" applyBorder="1" applyProtection="1"/>
    <xf numFmtId="43" fontId="10" fillId="2" borderId="73" xfId="2" applyFont="1" applyFill="1" applyBorder="1" applyProtection="1"/>
    <xf numFmtId="2" fontId="7" fillId="2" borderId="18" xfId="0" applyNumberFormat="1" applyFont="1" applyBorder="1" applyAlignment="1">
      <alignment horizontal="center" wrapText="1"/>
    </xf>
    <xf numFmtId="2" fontId="7" fillId="2" borderId="9" xfId="0" applyNumberFormat="1" applyFont="1" applyBorder="1" applyAlignment="1">
      <alignment horizontal="center" wrapText="1"/>
    </xf>
    <xf numFmtId="37" fontId="7" fillId="13" borderId="18" xfId="0" applyFont="1" applyFill="1" applyBorder="1" applyAlignment="1">
      <alignment horizontal="center" wrapText="1"/>
    </xf>
    <xf numFmtId="2" fontId="2" fillId="0" borderId="22" xfId="2" applyNumberFormat="1" applyFont="1" applyFill="1" applyBorder="1" applyAlignment="1" applyProtection="1"/>
    <xf numFmtId="37" fontId="2" fillId="0" borderId="79" xfId="0" applyFont="1" applyFill="1" applyBorder="1" applyAlignment="1">
      <alignment horizontal="center"/>
    </xf>
    <xf numFmtId="2" fontId="2" fillId="0" borderId="30" xfId="2" applyNumberFormat="1" applyFont="1" applyFill="1" applyBorder="1" applyAlignment="1" applyProtection="1"/>
    <xf numFmtId="2" fontId="2" fillId="0" borderId="10" xfId="2" applyNumberFormat="1" applyFont="1" applyFill="1" applyBorder="1" applyAlignment="1" applyProtection="1"/>
    <xf numFmtId="37" fontId="2" fillId="0" borderId="10" xfId="0" applyFont="1" applyFill="1" applyBorder="1" applyAlignment="1">
      <alignment horizontal="center"/>
    </xf>
    <xf numFmtId="165" fontId="2" fillId="0" borderId="0" xfId="2" applyNumberFormat="1" applyFont="1" applyFill="1" applyBorder="1" applyAlignment="1">
      <alignment horizontal="center"/>
    </xf>
    <xf numFmtId="37" fontId="6" fillId="0" borderId="33" xfId="0" applyFont="1" applyFill="1" applyBorder="1" applyAlignment="1">
      <alignment horizontal="center"/>
    </xf>
    <xf numFmtId="2" fontId="2" fillId="0" borderId="5" xfId="2" applyNumberFormat="1" applyFont="1" applyFill="1" applyBorder="1" applyAlignment="1" applyProtection="1"/>
    <xf numFmtId="37" fontId="6" fillId="0" borderId="25" xfId="0" applyFont="1" applyFill="1" applyBorder="1" applyAlignment="1">
      <alignment horizontal="left"/>
    </xf>
    <xf numFmtId="37" fontId="6" fillId="0" borderId="4" xfId="0" applyFont="1" applyFill="1" applyBorder="1" applyAlignment="1">
      <alignment horizontal="center"/>
    </xf>
    <xf numFmtId="37" fontId="6" fillId="0" borderId="94" xfId="0" applyFont="1" applyFill="1" applyBorder="1" applyAlignment="1">
      <alignment horizontal="center"/>
    </xf>
    <xf numFmtId="37" fontId="2" fillId="0" borderId="0" xfId="0" applyFont="1" applyFill="1" applyAlignment="1">
      <alignment horizontal="center"/>
    </xf>
    <xf numFmtId="2" fontId="2" fillId="0" borderId="98" xfId="2" applyNumberFormat="1" applyFont="1" applyFill="1" applyBorder="1" applyAlignment="1" applyProtection="1"/>
    <xf numFmtId="37" fontId="2" fillId="0" borderId="97" xfId="0" applyFont="1" applyFill="1" applyBorder="1" applyAlignment="1">
      <alignment horizontal="center"/>
    </xf>
    <xf numFmtId="37" fontId="2" fillId="0" borderId="98" xfId="0" applyFont="1" applyFill="1" applyBorder="1" applyAlignment="1">
      <alignment wrapText="1"/>
    </xf>
    <xf numFmtId="37" fontId="2" fillId="0" borderId="102" xfId="0" applyFont="1" applyFill="1" applyBorder="1" applyAlignment="1">
      <alignment horizontal="center"/>
    </xf>
    <xf numFmtId="167" fontId="2" fillId="0" borderId="97" xfId="0" applyNumberFormat="1" applyFont="1" applyFill="1" applyBorder="1" applyAlignment="1">
      <alignment wrapText="1"/>
    </xf>
    <xf numFmtId="37" fontId="2" fillId="2" borderId="98" xfId="0" applyFont="1" applyBorder="1" applyAlignment="1">
      <alignment horizontal="center" vertical="center"/>
    </xf>
    <xf numFmtId="37" fontId="2" fillId="0" borderId="104" xfId="0" applyFont="1" applyFill="1" applyBorder="1" applyAlignment="1">
      <alignment horizontal="center" vertical="center"/>
    </xf>
    <xf numFmtId="37" fontId="2" fillId="2" borderId="103" xfId="0" applyFont="1" applyBorder="1" applyAlignment="1">
      <alignment horizontal="center" vertical="center"/>
    </xf>
    <xf numFmtId="37" fontId="2" fillId="2" borderId="104" xfId="0" applyFont="1" applyBorder="1" applyAlignment="1">
      <alignment horizontal="center" vertical="center"/>
    </xf>
    <xf numFmtId="37" fontId="2" fillId="2" borderId="98" xfId="0" applyFont="1" applyBorder="1" applyAlignment="1">
      <alignment horizontal="center" vertical="center" wrapText="1"/>
    </xf>
    <xf numFmtId="37" fontId="2" fillId="2" borderId="104" xfId="0" applyFont="1" applyBorder="1" applyAlignment="1">
      <alignment horizontal="center" vertical="center" wrapText="1"/>
    </xf>
    <xf numFmtId="37" fontId="2" fillId="2" borderId="14" xfId="0" applyFont="1" applyBorder="1" applyAlignment="1">
      <alignment horizontal="center" vertical="center" wrapText="1"/>
    </xf>
    <xf numFmtId="37" fontId="6" fillId="0" borderId="106" xfId="0" applyFont="1" applyFill="1" applyBorder="1" applyAlignment="1">
      <alignment horizontal="center"/>
    </xf>
    <xf numFmtId="37" fontId="6" fillId="0" borderId="14" xfId="0" applyFont="1" applyFill="1" applyBorder="1" applyAlignment="1">
      <alignment horizontal="center"/>
    </xf>
    <xf numFmtId="2" fontId="2" fillId="0" borderId="97" xfId="2" applyNumberFormat="1" applyFont="1" applyFill="1" applyBorder="1" applyAlignment="1" applyProtection="1"/>
    <xf numFmtId="37" fontId="6" fillId="0" borderId="18" xfId="0" applyFont="1" applyFill="1" applyBorder="1" applyAlignment="1">
      <alignment horizontal="center"/>
    </xf>
    <xf numFmtId="37" fontId="6" fillId="2" borderId="22" xfId="0" applyFont="1" applyBorder="1" applyAlignment="1">
      <alignment wrapText="1"/>
    </xf>
    <xf numFmtId="37" fontId="2" fillId="2" borderId="29" xfId="0" applyFont="1" applyBorder="1" applyAlignment="1">
      <alignment horizontal="center"/>
    </xf>
    <xf numFmtId="2" fontId="2" fillId="2" borderId="4" xfId="2" applyNumberFormat="1" applyFont="1" applyFill="1" applyBorder="1" applyAlignment="1" applyProtection="1"/>
    <xf numFmtId="37" fontId="2" fillId="2" borderId="5" xfId="0" applyFont="1" applyBorder="1" applyAlignment="1">
      <alignment horizontal="center"/>
    </xf>
    <xf numFmtId="37" fontId="6" fillId="2" borderId="4" xfId="0" applyFont="1" applyBorder="1" applyAlignment="1">
      <alignment wrapText="1"/>
    </xf>
    <xf numFmtId="2" fontId="2" fillId="0" borderId="4" xfId="2" applyNumberFormat="1" applyFont="1" applyFill="1" applyBorder="1" applyAlignment="1" applyProtection="1">
      <alignment horizontal="right" vertical="center"/>
    </xf>
    <xf numFmtId="37" fontId="2" fillId="2" borderId="38" xfId="0" applyFont="1" applyBorder="1" applyAlignment="1">
      <alignment horizontal="center"/>
    </xf>
    <xf numFmtId="37" fontId="6" fillId="2" borderId="25" xfId="0" applyFont="1" applyBorder="1" applyAlignment="1">
      <alignment wrapText="1"/>
    </xf>
    <xf numFmtId="37" fontId="6" fillId="2" borderId="28" xfId="0" applyFont="1" applyBorder="1" applyAlignment="1">
      <alignment wrapText="1"/>
    </xf>
    <xf numFmtId="2" fontId="2" fillId="0" borderId="12" xfId="2" applyNumberFormat="1" applyFont="1" applyFill="1" applyBorder="1" applyAlignment="1" applyProtection="1"/>
    <xf numFmtId="37" fontId="2" fillId="2" borderId="101" xfId="0" applyFont="1" applyBorder="1" applyAlignment="1">
      <alignment horizontal="center"/>
    </xf>
    <xf numFmtId="37" fontId="6" fillId="2" borderId="98" xfId="0" applyFont="1" applyBorder="1" applyAlignment="1">
      <alignment wrapText="1"/>
    </xf>
    <xf numFmtId="37" fontId="2" fillId="2" borderId="98" xfId="0" applyFont="1" applyBorder="1" applyAlignment="1">
      <alignment horizontal="center"/>
    </xf>
    <xf numFmtId="37" fontId="2" fillId="2" borderId="97" xfId="0" applyFont="1" applyBorder="1" applyAlignment="1">
      <alignment horizontal="center"/>
    </xf>
    <xf numFmtId="37" fontId="2" fillId="2" borderId="102" xfId="0" applyFont="1" applyBorder="1" applyAlignment="1">
      <alignment horizontal="center"/>
    </xf>
    <xf numFmtId="2" fontId="19" fillId="0" borderId="4" xfId="0" applyNumberFormat="1" applyFont="1" applyFill="1" applyBorder="1" applyAlignment="1">
      <alignment vertical="center"/>
    </xf>
    <xf numFmtId="2" fontId="3" fillId="0" borderId="41" xfId="2" applyNumberFormat="1" applyFont="1" applyFill="1" applyBorder="1"/>
    <xf numFmtId="2" fontId="3" fillId="0" borderId="51" xfId="2" applyNumberFormat="1" applyFont="1" applyFill="1" applyBorder="1"/>
    <xf numFmtId="2" fontId="3" fillId="0" borderId="18" xfId="2" applyNumberFormat="1" applyFont="1" applyFill="1" applyBorder="1"/>
    <xf numFmtId="2" fontId="3" fillId="2" borderId="18" xfId="2" applyNumberFormat="1" applyFont="1" applyFill="1" applyBorder="1"/>
    <xf numFmtId="2" fontId="3" fillId="13" borderId="0" xfId="2" applyNumberFormat="1" applyFont="1" applyFill="1" applyBorder="1"/>
    <xf numFmtId="37" fontId="20" fillId="2" borderId="76" xfId="0" applyFont="1" applyBorder="1" applyAlignment="1">
      <alignment horizontal="center" wrapText="1"/>
    </xf>
    <xf numFmtId="39" fontId="20" fillId="2" borderId="77" xfId="0" applyNumberFormat="1" applyFont="1" applyBorder="1" applyAlignment="1">
      <alignment horizontal="center" wrapText="1"/>
    </xf>
    <xf numFmtId="37" fontId="20" fillId="2" borderId="0" xfId="0" applyFont="1" applyAlignment="1">
      <alignment horizontal="center"/>
    </xf>
    <xf numFmtId="37" fontId="20" fillId="16" borderId="23" xfId="0" applyFont="1" applyFill="1" applyBorder="1" applyAlignment="1">
      <alignment horizontal="center" vertical="center"/>
    </xf>
    <xf numFmtId="37" fontId="20" fillId="16" borderId="24" xfId="0" applyFont="1" applyFill="1" applyBorder="1" applyAlignment="1">
      <alignment horizontal="center" vertical="center"/>
    </xf>
    <xf numFmtId="37" fontId="20" fillId="16" borderId="80" xfId="0" applyFont="1" applyFill="1" applyBorder="1" applyAlignment="1">
      <alignment horizontal="center" vertical="center"/>
    </xf>
    <xf numFmtId="37" fontId="20" fillId="13" borderId="0" xfId="0" applyFont="1" applyFill="1" applyAlignment="1">
      <alignment horizontal="center" vertical="center"/>
    </xf>
    <xf numFmtId="37" fontId="14" fillId="2" borderId="50" xfId="0" applyFont="1" applyBorder="1"/>
    <xf numFmtId="39" fontId="14" fillId="2" borderId="53" xfId="0" applyNumberFormat="1" applyFont="1" applyBorder="1"/>
    <xf numFmtId="37" fontId="14" fillId="17" borderId="87" xfId="0" applyFont="1" applyFill="1" applyBorder="1"/>
    <xf numFmtId="39" fontId="14" fillId="13" borderId="0" xfId="0" applyNumberFormat="1" applyFont="1" applyFill="1" applyProtection="1">
      <protection locked="0"/>
    </xf>
    <xf numFmtId="37" fontId="14" fillId="2" borderId="14" xfId="0" applyFont="1" applyBorder="1"/>
    <xf numFmtId="37" fontId="14" fillId="2" borderId="2" xfId="0" applyFont="1" applyBorder="1"/>
    <xf numFmtId="37" fontId="14" fillId="17" borderId="15" xfId="0" applyFont="1" applyFill="1" applyBorder="1"/>
    <xf numFmtId="37" fontId="14" fillId="2" borderId="19" xfId="0" applyFont="1" applyBorder="1"/>
    <xf numFmtId="37" fontId="14" fillId="2" borderId="4" xfId="0" applyFont="1" applyBorder="1"/>
    <xf numFmtId="37" fontId="14" fillId="17" borderId="88" xfId="0" applyFont="1" applyFill="1" applyBorder="1"/>
    <xf numFmtId="37" fontId="14" fillId="17" borderId="34" xfId="0" applyFont="1" applyFill="1" applyBorder="1"/>
    <xf numFmtId="37" fontId="14" fillId="2" borderId="25" xfId="0" applyFont="1" applyBorder="1"/>
    <xf numFmtId="39" fontId="14" fillId="2" borderId="30" xfId="0" applyNumberFormat="1" applyFont="1" applyBorder="1" applyAlignment="1">
      <alignment horizontal="right" vertical="center"/>
    </xf>
    <xf numFmtId="39" fontId="14" fillId="18" borderId="87" xfId="0" applyNumberFormat="1" applyFont="1" applyFill="1" applyBorder="1" applyProtection="1">
      <protection locked="0"/>
    </xf>
    <xf numFmtId="37" fontId="14" fillId="2" borderId="0" xfId="0" applyFont="1" applyAlignment="1">
      <alignment horizontal="center" vertical="center" wrapText="1"/>
    </xf>
    <xf numFmtId="39" fontId="14" fillId="2" borderId="25" xfId="0" applyNumberFormat="1" applyFont="1" applyBorder="1" applyAlignment="1">
      <alignment horizontal="right" vertical="center"/>
    </xf>
    <xf numFmtId="39" fontId="14" fillId="18" borderId="15" xfId="0" applyNumberFormat="1" applyFont="1" applyFill="1" applyBorder="1" applyProtection="1">
      <protection locked="0"/>
    </xf>
    <xf numFmtId="37" fontId="20" fillId="2" borderId="0" xfId="0" applyFont="1" applyAlignment="1">
      <alignment horizontal="center" wrapText="1"/>
    </xf>
    <xf numFmtId="39" fontId="20" fillId="2" borderId="25" xfId="0" applyNumberFormat="1" applyFont="1" applyBorder="1" applyAlignment="1">
      <alignment horizontal="right" vertical="center"/>
    </xf>
    <xf numFmtId="39" fontId="20" fillId="2" borderId="4" xfId="0" applyNumberFormat="1" applyFont="1" applyBorder="1" applyAlignment="1">
      <alignment horizontal="right"/>
    </xf>
    <xf numFmtId="37" fontId="20" fillId="2" borderId="4" xfId="0" applyFont="1" applyBorder="1" applyAlignment="1">
      <alignment horizontal="right"/>
    </xf>
    <xf numFmtId="39" fontId="14" fillId="18" borderId="36" xfId="0" applyNumberFormat="1" applyFont="1" applyFill="1" applyBorder="1" applyProtection="1">
      <protection locked="0"/>
    </xf>
    <xf numFmtId="37" fontId="14" fillId="12" borderId="6" xfId="0" applyFont="1" applyFill="1" applyBorder="1"/>
    <xf numFmtId="39" fontId="14" fillId="12" borderId="36" xfId="0" applyNumberFormat="1" applyFont="1" applyFill="1" applyBorder="1"/>
    <xf numFmtId="37" fontId="20" fillId="2" borderId="22" xfId="0" applyFont="1" applyBorder="1" applyAlignment="1">
      <alignment horizontal="center"/>
    </xf>
    <xf numFmtId="39" fontId="20" fillId="2" borderId="87" xfId="0" applyNumberFormat="1" applyFont="1" applyBorder="1" applyAlignment="1">
      <alignment horizontal="center"/>
    </xf>
    <xf numFmtId="166" fontId="14" fillId="2" borderId="4" xfId="0" applyNumberFormat="1" applyFont="1" applyBorder="1"/>
    <xf numFmtId="166" fontId="14" fillId="2" borderId="15" xfId="0" applyNumberFormat="1" applyFont="1" applyBorder="1"/>
    <xf numFmtId="166" fontId="14" fillId="0" borderId="4" xfId="0" applyNumberFormat="1" applyFont="1" applyFill="1" applyBorder="1"/>
    <xf numFmtId="166" fontId="14" fillId="2" borderId="16" xfId="0" applyNumberFormat="1" applyFont="1" applyBorder="1"/>
    <xf numFmtId="166" fontId="14" fillId="2" borderId="73" xfId="0" applyNumberFormat="1" applyFont="1" applyBorder="1"/>
    <xf numFmtId="37" fontId="2" fillId="2" borderId="111" xfId="0" applyFont="1" applyBorder="1" applyAlignment="1">
      <alignment horizontal="center" wrapText="1"/>
    </xf>
    <xf numFmtId="37" fontId="6" fillId="2" borderId="110" xfId="0" applyFont="1" applyBorder="1" applyAlignment="1">
      <alignment wrapText="1"/>
    </xf>
    <xf numFmtId="37" fontId="2" fillId="2" borderId="112" xfId="0" applyFont="1" applyBorder="1" applyAlignment="1">
      <alignment horizontal="center"/>
    </xf>
    <xf numFmtId="37" fontId="6" fillId="2" borderId="4" xfId="0" applyFont="1" applyBorder="1" applyAlignment="1">
      <alignment horizontal="left" wrapText="1"/>
    </xf>
    <xf numFmtId="2" fontId="2" fillId="0" borderId="112" xfId="2" applyNumberFormat="1" applyFont="1" applyFill="1" applyBorder="1"/>
    <xf numFmtId="37" fontId="2" fillId="0" borderId="113" xfId="0" applyFont="1" applyFill="1" applyBorder="1" applyAlignment="1">
      <alignment horizontal="center"/>
    </xf>
    <xf numFmtId="37" fontId="2" fillId="0" borderId="115" xfId="0" applyFont="1" applyFill="1" applyBorder="1" applyAlignment="1">
      <alignment horizontal="center"/>
    </xf>
    <xf numFmtId="37" fontId="2" fillId="0" borderId="114" xfId="0" applyFont="1" applyFill="1" applyBorder="1" applyAlignment="1">
      <alignment horizontal="center"/>
    </xf>
    <xf numFmtId="37" fontId="2" fillId="0" borderId="117" xfId="0" applyFont="1" applyFill="1" applyBorder="1"/>
    <xf numFmtId="49" fontId="2" fillId="0" borderId="113" xfId="0" applyNumberFormat="1" applyFont="1" applyFill="1" applyBorder="1" applyAlignment="1">
      <alignment horizontal="center"/>
    </xf>
    <xf numFmtId="37" fontId="2" fillId="0" borderId="117" xfId="0" applyFont="1" applyFill="1" applyBorder="1" applyAlignment="1">
      <alignment wrapText="1"/>
    </xf>
    <xf numFmtId="2" fontId="6" fillId="0" borderId="117" xfId="2" applyNumberFormat="1" applyFont="1" applyFill="1" applyBorder="1" applyAlignment="1" applyProtection="1"/>
    <xf numFmtId="37" fontId="6" fillId="0" borderId="116" xfId="0" applyFont="1" applyFill="1" applyBorder="1" applyAlignment="1">
      <alignment horizontal="center"/>
    </xf>
    <xf numFmtId="37" fontId="6" fillId="0" borderId="114" xfId="0" applyFont="1" applyFill="1" applyBorder="1" applyAlignment="1">
      <alignment horizontal="center"/>
    </xf>
    <xf numFmtId="44" fontId="2" fillId="0" borderId="113" xfId="4" applyFont="1" applyFill="1" applyBorder="1" applyAlignment="1">
      <alignment vertical="center"/>
    </xf>
    <xf numFmtId="49" fontId="2" fillId="0" borderId="118" xfId="0" applyNumberFormat="1" applyFont="1" applyFill="1" applyBorder="1" applyAlignment="1">
      <alignment horizontal="center"/>
    </xf>
    <xf numFmtId="2" fontId="2" fillId="0" borderId="117" xfId="2" applyNumberFormat="1" applyFont="1" applyFill="1" applyBorder="1" applyAlignment="1" applyProtection="1"/>
    <xf numFmtId="37" fontId="2" fillId="0" borderId="116" xfId="0" applyFont="1" applyFill="1" applyBorder="1" applyAlignment="1">
      <alignment wrapText="1"/>
    </xf>
    <xf numFmtId="37" fontId="6" fillId="0" borderId="116" xfId="0" applyFont="1" applyFill="1" applyBorder="1" applyAlignment="1">
      <alignment wrapText="1"/>
    </xf>
    <xf numFmtId="49" fontId="2" fillId="0" borderId="119" xfId="0" applyNumberFormat="1" applyFont="1" applyFill="1" applyBorder="1" applyAlignment="1">
      <alignment horizontal="center"/>
    </xf>
    <xf numFmtId="49" fontId="2" fillId="0" borderId="108" xfId="0" applyNumberFormat="1" applyFont="1" applyFill="1" applyBorder="1" applyAlignment="1">
      <alignment horizontal="center"/>
    </xf>
    <xf numFmtId="37" fontId="2" fillId="0" borderId="118" xfId="0" applyFont="1" applyFill="1" applyBorder="1" applyAlignment="1">
      <alignment horizontal="center" wrapText="1"/>
    </xf>
    <xf numFmtId="37" fontId="2" fillId="0" borderId="113" xfId="0" applyFont="1" applyFill="1" applyBorder="1" applyAlignment="1">
      <alignment horizontal="center" wrapText="1"/>
    </xf>
    <xf numFmtId="37" fontId="2" fillId="0" borderId="116" xfId="0" applyFont="1" applyFill="1" applyBorder="1" applyAlignment="1">
      <alignment horizontal="center" wrapText="1"/>
    </xf>
    <xf numFmtId="37" fontId="2" fillId="0" borderId="116" xfId="0" applyFont="1" applyFill="1" applyBorder="1" applyAlignment="1">
      <alignment horizontal="center" vertical="top"/>
    </xf>
    <xf numFmtId="37" fontId="2" fillId="0" borderId="119" xfId="0" applyFont="1" applyFill="1" applyBorder="1" applyAlignment="1">
      <alignment horizontal="center" vertical="top"/>
    </xf>
    <xf numFmtId="37" fontId="2" fillId="0" borderId="118" xfId="0" applyFont="1" applyFill="1" applyBorder="1" applyAlignment="1">
      <alignment horizontal="center"/>
    </xf>
    <xf numFmtId="37" fontId="2" fillId="0" borderId="116" xfId="0" applyFont="1" applyFill="1" applyBorder="1" applyAlignment="1">
      <alignment horizontal="center"/>
    </xf>
    <xf numFmtId="37" fontId="2" fillId="0" borderId="117" xfId="0" applyFont="1" applyFill="1" applyBorder="1" applyAlignment="1">
      <alignment horizontal="center" wrapText="1"/>
    </xf>
    <xf numFmtId="37" fontId="2" fillId="0" borderId="116" xfId="0" applyFont="1" applyFill="1" applyBorder="1" applyAlignment="1">
      <alignment horizontal="left" wrapText="1"/>
    </xf>
    <xf numFmtId="37" fontId="6" fillId="0" borderId="116" xfId="0" applyFont="1" applyFill="1" applyBorder="1" applyAlignment="1">
      <alignment horizontal="left"/>
    </xf>
    <xf numFmtId="37" fontId="2" fillId="0" borderId="116" xfId="0" applyFont="1" applyFill="1" applyBorder="1"/>
    <xf numFmtId="37" fontId="2" fillId="0" borderId="113" xfId="0" applyFont="1" applyFill="1" applyBorder="1"/>
    <xf numFmtId="37" fontId="2" fillId="0" borderId="118" xfId="0" applyFont="1" applyFill="1" applyBorder="1"/>
    <xf numFmtId="37" fontId="2" fillId="7" borderId="35" xfId="0" applyFont="1" applyFill="1" applyBorder="1"/>
    <xf numFmtId="2" fontId="2" fillId="0" borderId="24" xfId="2" applyNumberFormat="1" applyFont="1" applyFill="1" applyBorder="1"/>
    <xf numFmtId="39" fontId="2" fillId="2" borderId="117" xfId="0" applyNumberFormat="1" applyFont="1" applyBorder="1"/>
    <xf numFmtId="2" fontId="2" fillId="0" borderId="117" xfId="2" applyNumberFormat="1" applyFont="1" applyFill="1" applyBorder="1"/>
    <xf numFmtId="37" fontId="11" fillId="2" borderId="0" xfId="0" applyFont="1" applyAlignment="1">
      <alignment horizontal="center" wrapText="1"/>
    </xf>
    <xf numFmtId="37" fontId="7" fillId="2" borderId="24" xfId="0" applyFont="1" applyBorder="1" applyAlignment="1">
      <alignment horizontal="center" wrapText="1"/>
    </xf>
    <xf numFmtId="37" fontId="7" fillId="2" borderId="80" xfId="0" applyFont="1" applyBorder="1" applyAlignment="1">
      <alignment horizontal="center" wrapText="1"/>
    </xf>
    <xf numFmtId="37" fontId="2" fillId="6" borderId="122" xfId="0" applyFont="1" applyFill="1" applyBorder="1" applyProtection="1">
      <protection locked="0"/>
    </xf>
    <xf numFmtId="37" fontId="2" fillId="8" borderId="121" xfId="0" applyFont="1" applyFill="1" applyBorder="1"/>
    <xf numFmtId="37" fontId="21" fillId="2" borderId="123" xfId="0" applyFont="1" applyBorder="1" applyAlignment="1">
      <alignment horizontal="center"/>
    </xf>
    <xf numFmtId="37" fontId="2" fillId="6" borderId="22" xfId="0" applyFont="1" applyFill="1" applyBorder="1" applyAlignment="1" applyProtection="1">
      <alignment horizontal="right"/>
      <protection locked="0"/>
    </xf>
    <xf numFmtId="39" fontId="2" fillId="9" borderId="22" xfId="0" applyNumberFormat="1" applyFont="1" applyFill="1" applyBorder="1"/>
    <xf numFmtId="37" fontId="7" fillId="2" borderId="0" xfId="0" applyFont="1" applyAlignment="1">
      <alignment horizontal="center" wrapText="1"/>
    </xf>
    <xf numFmtId="0" fontId="10" fillId="2" borderId="0" xfId="0" applyNumberFormat="1" applyFont="1"/>
    <xf numFmtId="37" fontId="11" fillId="2" borderId="99" xfId="0" applyFont="1" applyBorder="1" applyAlignment="1">
      <alignment horizontal="center" wrapText="1"/>
    </xf>
    <xf numFmtId="37" fontId="2" fillId="2" borderId="117" xfId="0" applyFont="1" applyBorder="1" applyAlignment="1">
      <alignment horizontal="left" wrapText="1"/>
    </xf>
    <xf numFmtId="0" fontId="12" fillId="2" borderId="125" xfId="0" applyNumberFormat="1" applyFont="1" applyBorder="1" applyAlignment="1">
      <alignment horizontal="center" wrapText="1"/>
    </xf>
    <xf numFmtId="2" fontId="12" fillId="2" borderId="126" xfId="0" applyNumberFormat="1" applyFont="1" applyBorder="1"/>
    <xf numFmtId="0" fontId="12" fillId="2" borderId="127" xfId="0" applyNumberFormat="1" applyFont="1" applyBorder="1"/>
    <xf numFmtId="2" fontId="12" fillId="14" borderId="117" xfId="0" applyNumberFormat="1" applyFont="1" applyFill="1" applyBorder="1" applyAlignment="1" applyProtection="1">
      <alignment horizontal="center" wrapText="1"/>
      <protection locked="0"/>
    </xf>
    <xf numFmtId="0" fontId="12" fillId="2" borderId="124" xfId="0" applyNumberFormat="1" applyFont="1" applyBorder="1" applyAlignment="1">
      <alignment horizontal="center" wrapText="1"/>
    </xf>
    <xf numFmtId="2" fontId="12" fillId="14" borderId="128" xfId="0" applyNumberFormat="1" applyFont="1" applyFill="1" applyBorder="1" applyAlignment="1" applyProtection="1">
      <alignment horizontal="center" wrapText="1"/>
      <protection locked="0"/>
    </xf>
    <xf numFmtId="0" fontId="12" fillId="2" borderId="113" xfId="0" applyNumberFormat="1" applyFont="1" applyBorder="1"/>
    <xf numFmtId="37" fontId="2" fillId="2" borderId="113" xfId="0" applyFont="1" applyBorder="1" applyAlignment="1">
      <alignment horizontal="left" wrapText="1"/>
    </xf>
    <xf numFmtId="2" fontId="12" fillId="14" borderId="129" xfId="0" applyNumberFormat="1" applyFont="1" applyFill="1" applyBorder="1" applyAlignment="1" applyProtection="1">
      <alignment horizontal="center" wrapText="1"/>
      <protection locked="0"/>
    </xf>
    <xf numFmtId="0" fontId="12" fillId="2" borderId="117" xfId="0" applyNumberFormat="1" applyFont="1" applyBorder="1" applyAlignment="1">
      <alignment horizontal="center" wrapText="1"/>
    </xf>
    <xf numFmtId="2" fontId="12" fillId="2" borderId="131" xfId="0" applyNumberFormat="1" applyFont="1" applyBorder="1"/>
    <xf numFmtId="2" fontId="12" fillId="2" borderId="130" xfId="0" applyNumberFormat="1" applyFont="1" applyBorder="1"/>
    <xf numFmtId="2" fontId="12" fillId="2" borderId="132" xfId="0" applyNumberFormat="1" applyFont="1" applyBorder="1"/>
    <xf numFmtId="2" fontId="12" fillId="2" borderId="134" xfId="0" applyNumberFormat="1" applyFont="1" applyBorder="1"/>
    <xf numFmtId="2" fontId="12" fillId="2" borderId="133" xfId="0" applyNumberFormat="1" applyFont="1" applyBorder="1"/>
    <xf numFmtId="0" fontId="12" fillId="2" borderId="133" xfId="0" applyNumberFormat="1" applyFont="1" applyBorder="1" applyAlignment="1">
      <alignment horizontal="center" wrapText="1"/>
    </xf>
    <xf numFmtId="2" fontId="12" fillId="14" borderId="62" xfId="0" applyNumberFormat="1" applyFont="1" applyFill="1" applyBorder="1" applyAlignment="1" applyProtection="1">
      <alignment horizontal="center" wrapText="1"/>
      <protection locked="0"/>
    </xf>
    <xf numFmtId="37" fontId="2" fillId="2" borderId="135" xfId="0" applyFont="1" applyBorder="1" applyAlignment="1">
      <alignment horizontal="left" wrapText="1"/>
    </xf>
    <xf numFmtId="0" fontId="12" fillId="2" borderId="133" xfId="0" applyNumberFormat="1" applyFont="1" applyBorder="1"/>
    <xf numFmtId="37" fontId="2" fillId="2" borderId="109" xfId="0" applyFont="1" applyBorder="1" applyAlignment="1">
      <alignment horizontal="left"/>
    </xf>
    <xf numFmtId="37" fontId="2" fillId="0" borderId="109" xfId="0" applyFont="1" applyFill="1" applyBorder="1" applyAlignment="1">
      <alignment horizontal="left"/>
    </xf>
    <xf numFmtId="37" fontId="2" fillId="0" borderId="97" xfId="0" applyFont="1" applyFill="1" applyBorder="1"/>
    <xf numFmtId="37" fontId="2" fillId="0" borderId="95" xfId="0" applyFont="1" applyFill="1" applyBorder="1" applyAlignment="1">
      <alignment horizontal="left"/>
    </xf>
    <xf numFmtId="37" fontId="2" fillId="0" borderId="121" xfId="0" applyFont="1" applyFill="1" applyBorder="1" applyAlignment="1">
      <alignment horizontal="left"/>
    </xf>
    <xf numFmtId="37" fontId="2" fillId="0" borderId="117" xfId="0" applyFont="1" applyFill="1" applyBorder="1" applyAlignment="1">
      <alignment horizontal="left"/>
    </xf>
    <xf numFmtId="37" fontId="2" fillId="0" borderId="98" xfId="0" applyFont="1" applyFill="1" applyBorder="1" applyAlignment="1">
      <alignment horizontal="left"/>
    </xf>
    <xf numFmtId="167" fontId="2" fillId="0" borderId="97" xfId="0" applyNumberFormat="1" applyFont="1" applyFill="1" applyBorder="1"/>
    <xf numFmtId="37" fontId="2" fillId="2" borderId="117" xfId="0" applyFont="1" applyBorder="1" applyAlignment="1">
      <alignment horizontal="left"/>
    </xf>
    <xf numFmtId="37" fontId="2" fillId="2" borderId="95" xfId="0" applyFont="1" applyBorder="1" applyAlignment="1">
      <alignment horizontal="left"/>
    </xf>
    <xf numFmtId="37" fontId="6" fillId="2" borderId="98" xfId="0" applyFont="1" applyBorder="1"/>
    <xf numFmtId="37" fontId="2" fillId="0" borderId="92" xfId="0" applyFont="1" applyFill="1" applyBorder="1"/>
    <xf numFmtId="37" fontId="2" fillId="2" borderId="109" xfId="0" applyFont="1" applyBorder="1"/>
    <xf numFmtId="167" fontId="2" fillId="0" borderId="93" xfId="0" applyNumberFormat="1" applyFont="1" applyFill="1" applyBorder="1"/>
    <xf numFmtId="37" fontId="2" fillId="0" borderId="98" xfId="0" applyFont="1" applyFill="1" applyBorder="1"/>
    <xf numFmtId="39" fontId="2" fillId="9" borderId="12" xfId="0" applyNumberFormat="1" applyFont="1" applyFill="1" applyBorder="1"/>
    <xf numFmtId="39" fontId="2" fillId="8" borderId="4" xfId="0" applyNumberFormat="1" applyFont="1" applyFill="1" applyBorder="1"/>
    <xf numFmtId="49" fontId="2" fillId="0" borderId="129" xfId="0" applyNumberFormat="1" applyFont="1" applyFill="1" applyBorder="1" applyAlignment="1">
      <alignment horizontal="center"/>
    </xf>
    <xf numFmtId="39" fontId="2" fillId="9" borderId="141" xfId="0" applyNumberFormat="1" applyFont="1" applyFill="1" applyBorder="1"/>
    <xf numFmtId="39" fontId="2" fillId="9" borderId="30" xfId="0" applyNumberFormat="1" applyFont="1" applyFill="1" applyBorder="1"/>
    <xf numFmtId="39" fontId="2" fillId="9" borderId="117" xfId="0" applyNumberFormat="1" applyFont="1" applyFill="1" applyBorder="1"/>
    <xf numFmtId="37" fontId="2" fillId="2" borderId="114" xfId="0" applyFont="1" applyBorder="1" applyAlignment="1">
      <alignment horizontal="center"/>
    </xf>
    <xf numFmtId="37" fontId="2" fillId="0" borderId="114" xfId="0" applyFont="1" applyFill="1" applyBorder="1"/>
    <xf numFmtId="0" fontId="2" fillId="5" borderId="129" xfId="0" applyNumberFormat="1" applyFont="1" applyFill="1" applyBorder="1"/>
    <xf numFmtId="0" fontId="2" fillId="5" borderId="24" xfId="0" applyNumberFormat="1" applyFont="1" applyFill="1" applyBorder="1"/>
    <xf numFmtId="37" fontId="2" fillId="2" borderId="113" xfId="0" applyFont="1" applyBorder="1" applyAlignment="1">
      <alignment horizontal="left"/>
    </xf>
    <xf numFmtId="37" fontId="2" fillId="2" borderId="136" xfId="0" applyFont="1" applyBorder="1" applyAlignment="1">
      <alignment horizontal="left"/>
    </xf>
    <xf numFmtId="37" fontId="2" fillId="2" borderId="105" xfId="0" applyFont="1" applyBorder="1" applyAlignment="1">
      <alignment horizontal="left"/>
    </xf>
    <xf numFmtId="37" fontId="2" fillId="2" borderId="40" xfId="0" applyFont="1" applyBorder="1" applyAlignment="1">
      <alignment horizontal="left"/>
    </xf>
    <xf numFmtId="39" fontId="2" fillId="8" borderId="142" xfId="0" applyNumberFormat="1" applyFont="1" applyFill="1" applyBorder="1"/>
    <xf numFmtId="0" fontId="12" fillId="0" borderId="124" xfId="0" applyNumberFormat="1" applyFont="1" applyFill="1" applyBorder="1" applyAlignment="1">
      <alignment horizontal="center" wrapText="1"/>
    </xf>
    <xf numFmtId="37" fontId="2" fillId="2" borderId="143" xfId="0" applyFont="1" applyBorder="1" applyAlignment="1">
      <alignment horizontal="left"/>
    </xf>
    <xf numFmtId="37" fontId="2" fillId="0" borderId="143" xfId="0" applyFont="1" applyFill="1" applyBorder="1" applyAlignment="1">
      <alignment horizontal="left"/>
    </xf>
    <xf numFmtId="49" fontId="2" fillId="0" borderId="145" xfId="0" applyNumberFormat="1" applyFont="1" applyFill="1" applyBorder="1" applyAlignment="1">
      <alignment horizontal="center"/>
    </xf>
    <xf numFmtId="37" fontId="2" fillId="0" borderId="144" xfId="0" applyFont="1" applyFill="1" applyBorder="1" applyAlignment="1">
      <alignment wrapText="1"/>
    </xf>
    <xf numFmtId="2" fontId="2" fillId="0" borderId="143" xfId="2" applyNumberFormat="1" applyFont="1" applyFill="1" applyBorder="1" applyAlignment="1" applyProtection="1"/>
    <xf numFmtId="37" fontId="6" fillId="0" borderId="144" xfId="0" applyFont="1" applyFill="1" applyBorder="1" applyAlignment="1">
      <alignment horizontal="center"/>
    </xf>
    <xf numFmtId="49" fontId="2" fillId="0" borderId="146" xfId="0" applyNumberFormat="1" applyFont="1" applyFill="1" applyBorder="1" applyAlignment="1">
      <alignment horizontal="center"/>
    </xf>
    <xf numFmtId="37" fontId="6" fillId="0" borderId="147" xfId="0" applyFont="1" applyFill="1" applyBorder="1" applyAlignment="1">
      <alignment horizontal="center"/>
    </xf>
    <xf numFmtId="44" fontId="2" fillId="0" borderId="146" xfId="4" applyFont="1" applyFill="1" applyBorder="1" applyAlignment="1">
      <alignment vertical="center"/>
    </xf>
    <xf numFmtId="0" fontId="10" fillId="2" borderId="9" xfId="0" applyNumberFormat="1" applyFont="1" applyBorder="1" applyAlignment="1">
      <alignment horizontal="center"/>
    </xf>
    <xf numFmtId="0" fontId="10" fillId="2" borderId="41" xfId="0" applyNumberFormat="1" applyFont="1" applyBorder="1" applyAlignment="1">
      <alignment horizontal="center"/>
    </xf>
    <xf numFmtId="0" fontId="10" fillId="2" borderId="42" xfId="0" applyNumberFormat="1" applyFont="1" applyBorder="1" applyAlignment="1">
      <alignment horizontal="center"/>
    </xf>
    <xf numFmtId="37" fontId="12" fillId="6" borderId="4" xfId="0" applyFont="1" applyFill="1" applyBorder="1" applyAlignment="1" applyProtection="1">
      <alignment horizontal="center"/>
      <protection locked="0"/>
    </xf>
    <xf numFmtId="0" fontId="12" fillId="6" borderId="4" xfId="0" applyNumberFormat="1" applyFont="1" applyFill="1" applyBorder="1" applyAlignment="1" applyProtection="1">
      <alignment horizontal="center"/>
      <protection locked="0"/>
    </xf>
    <xf numFmtId="0" fontId="12" fillId="6" borderId="4" xfId="0" quotePrefix="1" applyNumberFormat="1" applyFont="1" applyFill="1" applyBorder="1" applyAlignment="1" applyProtection="1">
      <alignment horizontal="center"/>
      <protection locked="0"/>
    </xf>
    <xf numFmtId="37" fontId="2" fillId="2" borderId="4" xfId="0" applyFont="1" applyBorder="1" applyAlignment="1">
      <alignment horizontal="left"/>
    </xf>
    <xf numFmtId="37" fontId="2" fillId="0" borderId="4" xfId="0" applyFont="1" applyFill="1" applyBorder="1" applyAlignment="1">
      <alignment horizontal="left"/>
    </xf>
    <xf numFmtId="0" fontId="14" fillId="2" borderId="78" xfId="0" applyNumberFormat="1" applyFont="1" applyBorder="1"/>
    <xf numFmtId="0" fontId="14" fillId="2" borderId="43" xfId="0" applyNumberFormat="1" applyFont="1" applyBorder="1"/>
    <xf numFmtId="0" fontId="14" fillId="2" borderId="2" xfId="0" applyNumberFormat="1" applyFont="1" applyBorder="1"/>
    <xf numFmtId="0" fontId="14" fillId="2" borderId="85" xfId="0" applyNumberFormat="1" applyFont="1" applyBorder="1"/>
    <xf numFmtId="0" fontId="14" fillId="2" borderId="86" xfId="0" applyNumberFormat="1" applyFont="1" applyBorder="1"/>
    <xf numFmtId="0" fontId="14" fillId="2" borderId="17" xfId="0" applyNumberFormat="1" applyFont="1" applyBorder="1"/>
    <xf numFmtId="37" fontId="20" fillId="16" borderId="9" xfId="0" applyFont="1" applyFill="1" applyBorder="1" applyAlignment="1">
      <alignment horizontal="center" vertical="center"/>
    </xf>
    <xf numFmtId="37" fontId="20" fillId="16" borderId="41" xfId="0" applyFont="1" applyFill="1" applyBorder="1" applyAlignment="1">
      <alignment horizontal="center" vertical="center"/>
    </xf>
    <xf numFmtId="37" fontId="20" fillId="16" borderId="42" xfId="0" applyFont="1" applyFill="1" applyBorder="1" applyAlignment="1">
      <alignment horizontal="center" vertical="center"/>
    </xf>
    <xf numFmtId="37" fontId="14" fillId="2" borderId="78" xfId="0" applyFont="1" applyBorder="1"/>
    <xf numFmtId="37" fontId="14" fillId="2" borderId="43" xfId="0" applyFont="1" applyBorder="1"/>
    <xf numFmtId="37" fontId="14" fillId="2" borderId="2" xfId="0" applyFont="1" applyBorder="1"/>
    <xf numFmtId="37" fontId="14" fillId="2" borderId="90" xfId="0" applyFont="1" applyBorder="1"/>
    <xf numFmtId="37" fontId="14" fillId="2" borderId="38" xfId="0" applyFont="1" applyBorder="1"/>
    <xf numFmtId="37" fontId="14" fillId="2" borderId="6" xfId="0" applyFont="1" applyBorder="1"/>
    <xf numFmtId="37" fontId="14" fillId="12" borderId="75" xfId="0" applyFont="1" applyFill="1" applyBorder="1"/>
    <xf numFmtId="37" fontId="14" fillId="12" borderId="0" xfId="0" applyFont="1" applyFill="1"/>
    <xf numFmtId="37" fontId="20" fillId="2" borderId="81" xfId="0" applyFont="1" applyBorder="1"/>
    <xf numFmtId="37" fontId="20" fillId="2" borderId="82" xfId="0" applyFont="1" applyBorder="1"/>
    <xf numFmtId="37" fontId="20" fillId="2" borderId="28" xfId="0" applyFont="1" applyBorder="1"/>
    <xf numFmtId="37" fontId="20" fillId="2" borderId="81" xfId="0" applyFont="1" applyBorder="1" applyAlignment="1">
      <alignment horizontal="center" vertical="center" wrapText="1"/>
    </xf>
    <xf numFmtId="37" fontId="20" fillId="2" borderId="82" xfId="0" applyFont="1" applyBorder="1" applyAlignment="1">
      <alignment horizontal="center" vertical="center" wrapText="1"/>
    </xf>
    <xf numFmtId="37" fontId="20" fillId="2" borderId="28" xfId="0" applyFont="1" applyBorder="1" applyAlignment="1">
      <alignment horizontal="center" vertical="center" wrapText="1"/>
    </xf>
    <xf numFmtId="37" fontId="20" fillId="2" borderId="78" xfId="0" applyFont="1" applyBorder="1" applyAlignment="1">
      <alignment horizontal="center" vertical="center" wrapText="1"/>
    </xf>
    <xf numFmtId="37" fontId="20" fillId="2" borderId="43" xfId="0" applyFont="1" applyBorder="1" applyAlignment="1">
      <alignment horizontal="center" vertical="center" wrapText="1"/>
    </xf>
    <xf numFmtId="37" fontId="20" fillId="2" borderId="2" xfId="0" applyFont="1" applyBorder="1" applyAlignment="1">
      <alignment horizontal="center" vertical="center" wrapText="1"/>
    </xf>
    <xf numFmtId="37" fontId="2" fillId="2" borderId="78" xfId="0" applyFont="1" applyBorder="1" applyAlignment="1">
      <alignment horizontal="right" wrapText="1"/>
    </xf>
    <xf numFmtId="37" fontId="2" fillId="2" borderId="2" xfId="0" applyFont="1" applyBorder="1" applyAlignment="1">
      <alignment horizontal="right" wrapText="1"/>
    </xf>
    <xf numFmtId="37" fontId="2" fillId="2" borderId="85" xfId="0" applyFont="1" applyBorder="1" applyAlignment="1">
      <alignment horizontal="right" wrapText="1"/>
    </xf>
    <xf numFmtId="37" fontId="2" fillId="2" borderId="17" xfId="0" applyFont="1" applyBorder="1" applyAlignment="1">
      <alignment horizontal="right" wrapText="1"/>
    </xf>
    <xf numFmtId="37" fontId="20" fillId="2" borderId="9" xfId="0" applyFont="1" applyBorder="1" applyAlignment="1">
      <alignment horizontal="center"/>
    </xf>
    <xf numFmtId="37" fontId="20" fillId="2" borderId="41" xfId="0" applyFont="1" applyBorder="1" applyAlignment="1">
      <alignment horizontal="center"/>
    </xf>
    <xf numFmtId="37" fontId="20" fillId="2" borderId="89" xfId="0" applyFont="1" applyBorder="1" applyAlignment="1">
      <alignment horizontal="center"/>
    </xf>
    <xf numFmtId="0" fontId="3" fillId="2" borderId="9" xfId="0" applyNumberFormat="1" applyFont="1" applyBorder="1" applyAlignment="1">
      <alignment horizontal="center" wrapText="1"/>
    </xf>
    <xf numFmtId="0" fontId="3" fillId="2" borderId="41" xfId="0" applyNumberFormat="1" applyFont="1" applyBorder="1" applyAlignment="1">
      <alignment horizontal="center" wrapText="1"/>
    </xf>
    <xf numFmtId="0" fontId="3" fillId="2" borderId="42" xfId="0" applyNumberFormat="1" applyFont="1" applyBorder="1" applyAlignment="1">
      <alignment horizontal="center" wrapText="1"/>
    </xf>
    <xf numFmtId="2" fontId="2" fillId="2" borderId="81" xfId="0" applyNumberFormat="1" applyFont="1" applyBorder="1" applyAlignment="1">
      <alignment wrapText="1"/>
    </xf>
    <xf numFmtId="2" fontId="2" fillId="2" borderId="28" xfId="0" applyNumberFormat="1" applyFont="1" applyBorder="1" applyAlignment="1">
      <alignment wrapText="1"/>
    </xf>
    <xf numFmtId="0" fontId="2" fillId="5" borderId="78" xfId="0" applyNumberFormat="1" applyFont="1" applyFill="1" applyBorder="1"/>
    <xf numFmtId="0" fontId="2" fillId="5" borderId="43" xfId="0" applyNumberFormat="1" applyFont="1" applyFill="1" applyBorder="1"/>
    <xf numFmtId="0" fontId="2" fillId="5" borderId="2" xfId="0" applyNumberFormat="1" applyFont="1" applyFill="1" applyBorder="1"/>
    <xf numFmtId="0" fontId="2" fillId="5" borderId="85" xfId="0" applyNumberFormat="1" applyFont="1" applyFill="1" applyBorder="1"/>
    <xf numFmtId="0" fontId="2" fillId="5" borderId="86" xfId="0" applyNumberFormat="1" applyFont="1" applyFill="1" applyBorder="1"/>
    <xf numFmtId="0" fontId="2" fillId="5" borderId="17" xfId="0" applyNumberFormat="1" applyFont="1" applyFill="1" applyBorder="1"/>
    <xf numFmtId="0" fontId="2" fillId="2" borderId="9" xfId="0" applyNumberFormat="1" applyFont="1" applyBorder="1" applyAlignment="1">
      <alignment wrapText="1"/>
    </xf>
    <xf numFmtId="0" fontId="2" fillId="2" borderId="41" xfId="0" applyNumberFormat="1" applyFont="1" applyBorder="1" applyAlignment="1">
      <alignment wrapText="1"/>
    </xf>
    <xf numFmtId="0" fontId="2" fillId="2" borderId="42" xfId="0" applyNumberFormat="1" applyFont="1" applyBorder="1" applyAlignment="1">
      <alignment wrapText="1"/>
    </xf>
    <xf numFmtId="0" fontId="3" fillId="2" borderId="23" xfId="0" applyNumberFormat="1" applyFont="1" applyBorder="1" applyAlignment="1">
      <alignment horizontal="center" wrapText="1"/>
    </xf>
    <xf numFmtId="0" fontId="3" fillId="2" borderId="24" xfId="0" applyNumberFormat="1" applyFont="1" applyBorder="1" applyAlignment="1">
      <alignment horizontal="center" wrapText="1"/>
    </xf>
    <xf numFmtId="0" fontId="3" fillId="2" borderId="80" xfId="0" applyNumberFormat="1" applyFont="1" applyBorder="1" applyAlignment="1">
      <alignment horizontal="center" wrapText="1"/>
    </xf>
    <xf numFmtId="0" fontId="7" fillId="2" borderId="78" xfId="0" applyNumberFormat="1" applyFont="1" applyBorder="1" applyAlignment="1">
      <alignment wrapText="1"/>
    </xf>
    <xf numFmtId="0" fontId="7" fillId="2" borderId="43" xfId="0" applyNumberFormat="1" applyFont="1" applyBorder="1" applyAlignment="1">
      <alignment wrapText="1"/>
    </xf>
    <xf numFmtId="0" fontId="7" fillId="2" borderId="84" xfId="0" applyNumberFormat="1" applyFont="1" applyBorder="1" applyAlignment="1">
      <alignment wrapText="1"/>
    </xf>
    <xf numFmtId="0" fontId="2" fillId="2" borderId="78" xfId="0" applyNumberFormat="1" applyFont="1" applyBorder="1" applyAlignment="1">
      <alignment wrapText="1"/>
    </xf>
    <xf numFmtId="0" fontId="2" fillId="2" borderId="43" xfId="0" applyNumberFormat="1" applyFont="1" applyBorder="1" applyAlignment="1">
      <alignment wrapText="1"/>
    </xf>
    <xf numFmtId="0" fontId="2" fillId="2" borderId="2" xfId="0" applyNumberFormat="1" applyFont="1" applyBorder="1" applyAlignment="1">
      <alignment wrapText="1"/>
    </xf>
    <xf numFmtId="37" fontId="3" fillId="2" borderId="0" xfId="0" applyFont="1" applyAlignment="1">
      <alignment wrapText="1"/>
    </xf>
    <xf numFmtId="37" fontId="3" fillId="2" borderId="0" xfId="0" applyFont="1" applyAlignment="1">
      <alignment horizontal="left" wrapText="1"/>
    </xf>
    <xf numFmtId="37" fontId="7" fillId="2" borderId="9" xfId="0" applyFont="1" applyBorder="1" applyAlignment="1">
      <alignment horizontal="center" wrapText="1"/>
    </xf>
    <xf numFmtId="37" fontId="7" fillId="2" borderId="41" xfId="0" applyFont="1" applyBorder="1" applyAlignment="1">
      <alignment horizontal="center" wrapText="1"/>
    </xf>
    <xf numFmtId="37" fontId="7" fillId="2" borderId="42" xfId="0" applyFont="1" applyBorder="1" applyAlignment="1">
      <alignment horizontal="center" wrapText="1"/>
    </xf>
    <xf numFmtId="37" fontId="7" fillId="2" borderId="99" xfId="0" applyFont="1" applyBorder="1" applyAlignment="1">
      <alignment horizontal="center" wrapText="1"/>
    </xf>
    <xf numFmtId="37" fontId="7" fillId="2" borderId="35" xfId="0" applyFont="1" applyBorder="1" applyAlignment="1">
      <alignment horizontal="center" wrapText="1"/>
    </xf>
    <xf numFmtId="37" fontId="7" fillId="2" borderId="100" xfId="0" applyFont="1" applyBorder="1" applyAlignment="1">
      <alignment horizontal="center" wrapText="1"/>
    </xf>
    <xf numFmtId="37" fontId="14" fillId="0" borderId="0" xfId="0" applyFont="1" applyFill="1" applyAlignment="1">
      <alignment wrapText="1"/>
    </xf>
    <xf numFmtId="37" fontId="7" fillId="2" borderId="74" xfId="0" applyFont="1" applyBorder="1" applyAlignment="1">
      <alignment horizontal="center" wrapText="1"/>
    </xf>
    <xf numFmtId="37" fontId="7" fillId="2" borderId="17" xfId="0" applyFont="1" applyBorder="1" applyAlignment="1">
      <alignment horizontal="center" wrapText="1"/>
    </xf>
    <xf numFmtId="37" fontId="2" fillId="2" borderId="21" xfId="0" applyFont="1" applyBorder="1" applyAlignment="1">
      <alignment horizontal="center" wrapText="1"/>
    </xf>
    <xf numFmtId="37" fontId="2" fillId="2" borderId="43" xfId="0" applyFont="1" applyBorder="1" applyAlignment="1">
      <alignment horizontal="center" wrapText="1"/>
    </xf>
    <xf numFmtId="0" fontId="3" fillId="2" borderId="9" xfId="0" applyNumberFormat="1" applyFont="1" applyBorder="1" applyAlignment="1">
      <alignment wrapText="1"/>
    </xf>
    <xf numFmtId="0" fontId="3" fillId="2" borderId="41" xfId="0" applyNumberFormat="1" applyFont="1" applyBorder="1" applyAlignment="1">
      <alignment wrapText="1"/>
    </xf>
    <xf numFmtId="0" fontId="3" fillId="2" borderId="42" xfId="0" applyNumberFormat="1" applyFont="1" applyBorder="1" applyAlignment="1">
      <alignment wrapText="1"/>
    </xf>
    <xf numFmtId="0" fontId="7" fillId="2" borderId="81" xfId="0" applyNumberFormat="1" applyFont="1" applyBorder="1" applyAlignment="1">
      <alignment wrapText="1"/>
    </xf>
    <xf numFmtId="0" fontId="7" fillId="2" borderId="82" xfId="0" applyNumberFormat="1" applyFont="1" applyBorder="1" applyAlignment="1">
      <alignment wrapText="1"/>
    </xf>
    <xf numFmtId="0" fontId="7" fillId="2" borderId="83" xfId="0" applyNumberFormat="1" applyFont="1" applyBorder="1" applyAlignment="1">
      <alignment wrapText="1"/>
    </xf>
    <xf numFmtId="37" fontId="2" fillId="2" borderId="117" xfId="0" applyFont="1" applyBorder="1"/>
    <xf numFmtId="37" fontId="2" fillId="2" borderId="143" xfId="0" applyFont="1" applyBorder="1"/>
    <xf numFmtId="37" fontId="2" fillId="2" borderId="121" xfId="0" applyFont="1" applyBorder="1"/>
    <xf numFmtId="37" fontId="2" fillId="2" borderId="121" xfId="0" applyFont="1" applyBorder="1" applyAlignment="1">
      <alignment horizontal="left"/>
    </xf>
    <xf numFmtId="37" fontId="12" fillId="2" borderId="144" xfId="0" applyFont="1" applyBorder="1"/>
    <xf numFmtId="37" fontId="2" fillId="0" borderId="121" xfId="0" applyFont="1" applyFill="1" applyBorder="1"/>
    <xf numFmtId="37" fontId="2" fillId="2" borderId="117" xfId="0" applyFont="1" applyBorder="1" applyAlignment="1">
      <alignment vertical="top"/>
    </xf>
    <xf numFmtId="37" fontId="12" fillId="2" borderId="136" xfId="0" applyFont="1" applyBorder="1" applyAlignment="1">
      <alignment horizontal="center" vertical="center" wrapText="1"/>
    </xf>
    <xf numFmtId="37" fontId="12" fillId="2" borderId="113" xfId="0" applyFont="1" applyBorder="1" applyAlignment="1">
      <alignment horizontal="center" vertical="center" wrapText="1"/>
    </xf>
    <xf numFmtId="37" fontId="2" fillId="0" borderId="143" xfId="0" applyFont="1" applyFill="1" applyBorder="1" applyAlignment="1">
      <alignment wrapText="1"/>
    </xf>
    <xf numFmtId="37" fontId="2" fillId="0" borderId="144" xfId="0" applyFont="1" applyFill="1" applyBorder="1" applyAlignment="1">
      <alignment horizontal="center"/>
    </xf>
    <xf numFmtId="37" fontId="2" fillId="0" borderId="147" xfId="0" applyFont="1" applyFill="1" applyBorder="1" applyAlignment="1">
      <alignment horizontal="center"/>
    </xf>
    <xf numFmtId="37" fontId="12" fillId="2" borderId="136" xfId="0" applyFont="1" applyBorder="1" applyAlignment="1">
      <alignment horizontal="center" vertical="center"/>
    </xf>
    <xf numFmtId="37" fontId="12" fillId="2" borderId="113" xfId="0" applyFont="1" applyBorder="1" applyAlignment="1">
      <alignment horizontal="center" vertical="center"/>
    </xf>
    <xf numFmtId="37" fontId="12" fillId="2" borderId="120" xfId="0" applyFont="1" applyBorder="1" applyAlignment="1">
      <alignment horizontal="center" vertical="center" wrapText="1"/>
    </xf>
    <xf numFmtId="37" fontId="12" fillId="2" borderId="122" xfId="0" applyFont="1" applyBorder="1" applyAlignment="1">
      <alignment horizontal="center" vertical="center" wrapText="1"/>
    </xf>
    <xf numFmtId="37" fontId="12" fillId="2" borderId="117" xfId="0" applyFont="1" applyBorder="1" applyAlignment="1">
      <alignment horizontal="center" vertical="center"/>
    </xf>
    <xf numFmtId="37" fontId="2" fillId="2" borderId="117" xfId="0" applyFont="1" applyBorder="1" applyAlignment="1">
      <alignment horizontal="center" vertical="center"/>
    </xf>
    <xf numFmtId="37" fontId="2" fillId="2" borderId="144" xfId="0" applyFont="1" applyBorder="1" applyAlignment="1">
      <alignment wrapText="1"/>
    </xf>
    <xf numFmtId="37" fontId="2" fillId="0" borderId="136" xfId="0" applyFont="1" applyFill="1" applyBorder="1" applyAlignment="1">
      <alignment horizontal="center" vertical="top"/>
    </xf>
    <xf numFmtId="37" fontId="2" fillId="0" borderId="120" xfId="0" applyFont="1" applyFill="1" applyBorder="1" applyAlignment="1">
      <alignment wrapText="1"/>
    </xf>
    <xf numFmtId="37" fontId="6" fillId="0" borderId="120" xfId="0" applyFont="1" applyFill="1" applyBorder="1" applyAlignment="1">
      <alignment horizontal="center"/>
    </xf>
    <xf numFmtId="37" fontId="2" fillId="0" borderId="136" xfId="0" applyFont="1" applyFill="1" applyBorder="1" applyAlignment="1">
      <alignment horizontal="center"/>
    </xf>
    <xf numFmtId="37" fontId="2" fillId="0" borderId="137" xfId="0" applyFont="1" applyFill="1" applyBorder="1" applyAlignment="1">
      <alignment horizontal="center" vertical="center"/>
    </xf>
    <xf numFmtId="37" fontId="2" fillId="0" borderId="113" xfId="0" applyFont="1" applyFill="1" applyBorder="1" applyAlignment="1">
      <alignment horizontal="center" vertical="center"/>
    </xf>
    <xf numFmtId="37" fontId="2" fillId="0" borderId="136" xfId="0" applyFont="1" applyFill="1" applyBorder="1" applyAlignment="1">
      <alignment horizontal="center" vertical="center"/>
    </xf>
    <xf numFmtId="37" fontId="12" fillId="0" borderId="136" xfId="0" applyFont="1" applyFill="1" applyBorder="1" applyAlignment="1">
      <alignment horizontal="center" vertical="center"/>
    </xf>
    <xf numFmtId="2" fontId="22" fillId="0" borderId="92" xfId="2" applyNumberFormat="1" applyFont="1" applyFill="1" applyBorder="1" applyAlignment="1" applyProtection="1"/>
    <xf numFmtId="37" fontId="2" fillId="0" borderId="138" xfId="0" applyFont="1" applyFill="1" applyBorder="1" applyAlignment="1">
      <alignment horizontal="center" vertical="center"/>
    </xf>
    <xf numFmtId="37" fontId="2" fillId="0" borderId="129" xfId="0" applyFont="1" applyFill="1" applyBorder="1" applyAlignment="1">
      <alignment wrapText="1"/>
    </xf>
    <xf numFmtId="49" fontId="2" fillId="0" borderId="139" xfId="0" applyNumberFormat="1" applyFont="1" applyFill="1" applyBorder="1" applyAlignment="1">
      <alignment horizontal="center"/>
    </xf>
    <xf numFmtId="37" fontId="2" fillId="0" borderId="140" xfId="0" applyFont="1" applyFill="1" applyBorder="1" applyAlignment="1">
      <alignment horizontal="center" vertical="center"/>
    </xf>
    <xf numFmtId="37" fontId="2" fillId="0" borderId="123" xfId="0" applyFont="1" applyFill="1" applyBorder="1" applyAlignment="1">
      <alignment horizontal="center" vertical="top"/>
    </xf>
    <xf numFmtId="37" fontId="12" fillId="2" borderId="122" xfId="0" applyFont="1" applyBorder="1" applyAlignment="1">
      <alignment horizontal="center" vertical="center"/>
    </xf>
    <xf numFmtId="37" fontId="2" fillId="2" borderId="113" xfId="0" applyFont="1" applyBorder="1" applyAlignment="1">
      <alignment horizontal="center" vertical="center"/>
    </xf>
    <xf numFmtId="37" fontId="12" fillId="2" borderId="39" xfId="0" applyFont="1" applyBorder="1" applyAlignment="1">
      <alignment horizontal="center" vertical="center"/>
    </xf>
  </cellXfs>
  <cellStyles count="6">
    <cellStyle name="Comma" xfId="2" builtinId="3"/>
    <cellStyle name="Currency" xfId="4" builtinId="4"/>
    <cellStyle name="Normal" xfId="0" builtinId="0"/>
    <cellStyle name="Normal 2" xfId="1" xr:uid="{00000000-0005-0000-0000-000003000000}"/>
    <cellStyle name="Normal 3" xfId="3" xr:uid="{00000000-0005-0000-0000-000004000000}"/>
    <cellStyle name="Normal 4" xfId="5" xr:uid="{00000000-0005-0000-0000-000005000000}"/>
  </cellStyles>
  <dxfs count="3">
    <dxf>
      <font>
        <condense val="0"/>
        <extend val="0"/>
        <color indexed="51"/>
      </font>
      <fill>
        <patternFill>
          <bgColor indexed="1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X141"/>
  <sheetViews>
    <sheetView zoomScale="76" zoomScaleNormal="90" workbookViewId="0">
      <selection activeCell="B1" sqref="B1:C1"/>
    </sheetView>
  </sheetViews>
  <sheetFormatPr defaultRowHeight="14" x14ac:dyDescent="0.3"/>
  <cols>
    <col min="1" max="1" width="42" style="222" customWidth="1"/>
    <col min="2" max="2" width="52.90625" style="222" customWidth="1"/>
    <col min="3" max="3" width="15" style="222" customWidth="1"/>
    <col min="4" max="4" width="15.81640625" style="222" customWidth="1"/>
    <col min="5" max="9" width="15" style="222" customWidth="1"/>
    <col min="10" max="10" width="22.7265625" style="222" customWidth="1"/>
    <col min="11" max="11" width="18.26953125" style="222" customWidth="1"/>
    <col min="12" max="12" width="27.36328125" style="222" customWidth="1"/>
    <col min="13" max="19" width="15" style="222" customWidth="1"/>
    <col min="20" max="20" width="11.7265625" style="222" customWidth="1"/>
    <col min="21" max="21" width="15" style="222" customWidth="1"/>
    <col min="22" max="22" width="12.453125" style="222" customWidth="1"/>
    <col min="23" max="16384" width="8.7265625" style="222"/>
  </cols>
  <sheetData>
    <row r="1" spans="1:24" x14ac:dyDescent="0.3">
      <c r="A1" s="221" t="s">
        <v>5</v>
      </c>
      <c r="B1" s="503"/>
      <c r="C1" s="503"/>
      <c r="J1" s="223" t="s">
        <v>25</v>
      </c>
      <c r="K1" s="224"/>
      <c r="L1" s="224"/>
      <c r="M1" s="224"/>
      <c r="N1" s="224"/>
      <c r="O1" s="224"/>
      <c r="P1" s="224"/>
      <c r="Q1" s="224"/>
      <c r="R1" s="224"/>
      <c r="S1" s="224"/>
      <c r="T1" s="224"/>
    </row>
    <row r="2" spans="1:24" x14ac:dyDescent="0.3">
      <c r="A2" s="221" t="s">
        <v>119</v>
      </c>
      <c r="B2" s="503"/>
      <c r="C2" s="503"/>
      <c r="J2" s="223" t="s">
        <v>2</v>
      </c>
      <c r="K2" s="224"/>
      <c r="L2" s="224"/>
      <c r="M2" s="224"/>
      <c r="N2" s="224"/>
      <c r="O2" s="224"/>
      <c r="P2" s="224"/>
      <c r="Q2" s="224"/>
      <c r="R2" s="224"/>
      <c r="S2" s="224"/>
      <c r="T2" s="224"/>
    </row>
    <row r="3" spans="1:24" x14ac:dyDescent="0.3">
      <c r="A3" s="221" t="s">
        <v>120</v>
      </c>
      <c r="B3" s="504"/>
      <c r="C3" s="504"/>
      <c r="J3" s="223" t="s">
        <v>3</v>
      </c>
      <c r="K3" s="224"/>
      <c r="L3" s="224"/>
      <c r="M3" s="224"/>
      <c r="N3" s="224"/>
      <c r="O3" s="224"/>
      <c r="P3" s="224"/>
      <c r="Q3" s="224"/>
      <c r="R3" s="224"/>
      <c r="S3" s="224"/>
      <c r="T3" s="224"/>
    </row>
    <row r="4" spans="1:24" x14ac:dyDescent="0.3">
      <c r="A4" s="221" t="s">
        <v>121</v>
      </c>
      <c r="B4" s="505"/>
      <c r="C4" s="504"/>
      <c r="J4" s="223" t="s">
        <v>1</v>
      </c>
      <c r="K4" s="224"/>
      <c r="L4" s="224"/>
      <c r="M4" s="224"/>
      <c r="N4" s="224"/>
      <c r="O4" s="224"/>
      <c r="P4" s="224"/>
      <c r="Q4" s="224"/>
      <c r="R4" s="224"/>
      <c r="S4" s="224"/>
      <c r="T4" s="224"/>
    </row>
    <row r="5" spans="1:24" x14ac:dyDescent="0.3">
      <c r="A5" s="225" t="s">
        <v>68</v>
      </c>
      <c r="B5" s="503"/>
      <c r="C5" s="503"/>
      <c r="D5" s="226"/>
      <c r="J5" s="223" t="s">
        <v>4</v>
      </c>
      <c r="K5" s="224"/>
      <c r="L5" s="224"/>
      <c r="M5" s="224"/>
      <c r="N5" s="224"/>
      <c r="O5" s="224"/>
      <c r="P5" s="224"/>
      <c r="Q5" s="224"/>
      <c r="R5" s="224"/>
      <c r="S5" s="224"/>
      <c r="T5" s="224"/>
    </row>
    <row r="6" spans="1:24" x14ac:dyDescent="0.3">
      <c r="B6" s="224"/>
      <c r="C6" s="224"/>
      <c r="J6" s="223" t="s">
        <v>108</v>
      </c>
      <c r="K6" s="224"/>
      <c r="L6" s="224"/>
      <c r="M6" s="224"/>
      <c r="N6" s="224"/>
      <c r="O6" s="224"/>
      <c r="P6" s="224"/>
      <c r="Q6" s="224"/>
      <c r="R6" s="224"/>
      <c r="S6" s="224"/>
      <c r="T6" s="224"/>
    </row>
    <row r="7" spans="1:24" ht="14.5" thickBot="1" x14ac:dyDescent="0.35">
      <c r="A7" s="227"/>
      <c r="B7" s="228"/>
      <c r="E7" s="229"/>
      <c r="F7" s="229"/>
      <c r="G7" s="229"/>
      <c r="H7" s="229"/>
      <c r="I7" s="229"/>
      <c r="J7" s="230" t="s">
        <v>490</v>
      </c>
      <c r="K7" s="229"/>
      <c r="R7" s="227"/>
      <c r="S7" s="227"/>
      <c r="T7" s="227"/>
    </row>
    <row r="8" spans="1:24" ht="14.5" thickBot="1" x14ac:dyDescent="0.35">
      <c r="A8" s="227"/>
      <c r="B8" s="227"/>
      <c r="C8" s="500" t="s">
        <v>31</v>
      </c>
      <c r="D8" s="501"/>
      <c r="E8" s="501"/>
      <c r="F8" s="501"/>
      <c r="G8" s="501"/>
      <c r="H8" s="501"/>
      <c r="I8" s="501"/>
      <c r="J8" s="501"/>
      <c r="K8" s="502"/>
      <c r="L8" s="438"/>
      <c r="M8" s="500" t="s">
        <v>34</v>
      </c>
      <c r="N8" s="501"/>
      <c r="O8" s="501"/>
      <c r="P8" s="501"/>
      <c r="Q8" s="501"/>
      <c r="R8" s="501"/>
      <c r="S8" s="501"/>
      <c r="T8" s="501"/>
      <c r="U8" s="501"/>
      <c r="V8" s="502"/>
    </row>
    <row r="9" spans="1:24" ht="56.5" thickBot="1" x14ac:dyDescent="0.35">
      <c r="A9" s="231" t="s">
        <v>26</v>
      </c>
      <c r="B9" s="231"/>
      <c r="C9" s="232" t="s">
        <v>30</v>
      </c>
      <c r="D9" s="233" t="s">
        <v>28</v>
      </c>
      <c r="E9" s="233" t="s">
        <v>81</v>
      </c>
      <c r="F9" s="233" t="s">
        <v>237</v>
      </c>
      <c r="G9" s="233" t="s">
        <v>238</v>
      </c>
      <c r="H9" s="233" t="s">
        <v>239</v>
      </c>
      <c r="I9" s="233" t="s">
        <v>240</v>
      </c>
      <c r="J9" s="430" t="s">
        <v>548</v>
      </c>
      <c r="K9" s="431" t="s">
        <v>549</v>
      </c>
      <c r="L9" s="234" t="s">
        <v>66</v>
      </c>
      <c r="M9" s="439" t="s">
        <v>82</v>
      </c>
      <c r="N9" s="54" t="s">
        <v>28</v>
      </c>
      <c r="O9" s="429" t="s">
        <v>83</v>
      </c>
      <c r="P9" s="429" t="s">
        <v>237</v>
      </c>
      <c r="Q9" s="429" t="s">
        <v>238</v>
      </c>
      <c r="R9" s="429" t="s">
        <v>239</v>
      </c>
      <c r="S9" s="429" t="s">
        <v>240</v>
      </c>
      <c r="T9" s="437" t="s">
        <v>548</v>
      </c>
      <c r="U9" s="219" t="s">
        <v>549</v>
      </c>
      <c r="V9" s="53" t="s">
        <v>0</v>
      </c>
      <c r="W9" s="227"/>
      <c r="X9" s="227"/>
    </row>
    <row r="10" spans="1:24" x14ac:dyDescent="0.3">
      <c r="A10" s="506" t="s">
        <v>351</v>
      </c>
      <c r="B10" s="506"/>
      <c r="C10" s="432"/>
      <c r="D10" s="432"/>
      <c r="E10" s="432"/>
      <c r="F10" s="432"/>
      <c r="G10" s="432"/>
      <c r="H10" s="432"/>
      <c r="I10" s="432"/>
      <c r="J10" s="432"/>
      <c r="K10" s="432"/>
      <c r="L10" s="471" t="s">
        <v>141</v>
      </c>
      <c r="M10" s="475">
        <f>SUM($D$105*C10)</f>
        <v>0</v>
      </c>
      <c r="N10" s="436">
        <f>SUM($D$106*D10)</f>
        <v>0</v>
      </c>
      <c r="O10" s="475">
        <f>SUM($D$107*E10)</f>
        <v>0</v>
      </c>
      <c r="P10" s="475">
        <f>SUM($D$108*F10)</f>
        <v>0</v>
      </c>
      <c r="Q10" s="475">
        <f>SUM($D$109*G10)</f>
        <v>0</v>
      </c>
      <c r="R10" s="475">
        <f>SUM($D$110*H10)</f>
        <v>0</v>
      </c>
      <c r="S10" s="475">
        <f>SUM($D$111*I10)</f>
        <v>0</v>
      </c>
      <c r="T10" s="478">
        <f>SUM($D$112*J10)</f>
        <v>0</v>
      </c>
      <c r="U10" s="479">
        <f>SUM($D$113*K10)</f>
        <v>0</v>
      </c>
      <c r="V10" s="436">
        <f>SUM(M10:U10)</f>
        <v>0</v>
      </c>
      <c r="W10" s="227"/>
      <c r="X10" s="227"/>
    </row>
    <row r="11" spans="1:24" x14ac:dyDescent="0.3">
      <c r="A11" s="583" t="s">
        <v>445</v>
      </c>
      <c r="B11" s="460"/>
      <c r="C11" s="432"/>
      <c r="D11" s="432"/>
      <c r="E11" s="432"/>
      <c r="F11" s="432"/>
      <c r="G11" s="432"/>
      <c r="H11" s="432"/>
      <c r="I11" s="432"/>
      <c r="J11" s="432"/>
      <c r="K11" s="432"/>
      <c r="L11" s="583" t="s">
        <v>467</v>
      </c>
      <c r="M11" s="436">
        <f>SUM($D$105*C11)</f>
        <v>0</v>
      </c>
      <c r="N11" s="436">
        <f>SUM($D$106*D11)</f>
        <v>0</v>
      </c>
      <c r="O11" s="436">
        <f>SUM($D$107*E11)</f>
        <v>0</v>
      </c>
      <c r="P11" s="436">
        <f>SUM($D$108*F11)</f>
        <v>0</v>
      </c>
      <c r="Q11" s="436">
        <f>SUM($D$109*G11)</f>
        <v>0</v>
      </c>
      <c r="R11" s="436">
        <f>SUM($D$110*H11)</f>
        <v>0</v>
      </c>
      <c r="S11" s="436">
        <f>SUM($D$111*I11)</f>
        <v>0</v>
      </c>
      <c r="T11" s="480">
        <f>SUM($D$112*J11)</f>
        <v>0</v>
      </c>
      <c r="U11" s="480">
        <f>SUM($D$113*K11)</f>
        <v>0</v>
      </c>
      <c r="V11" s="436">
        <f t="shared" ref="V11:V69" si="0">SUM(M11:U11)</f>
        <v>0</v>
      </c>
      <c r="W11" s="227"/>
      <c r="X11" s="227"/>
    </row>
    <row r="12" spans="1:24" x14ac:dyDescent="0.3">
      <c r="A12" s="587" t="s">
        <v>640</v>
      </c>
      <c r="B12" s="491"/>
      <c r="C12" s="432"/>
      <c r="D12" s="432"/>
      <c r="E12" s="432"/>
      <c r="F12" s="432"/>
      <c r="G12" s="432"/>
      <c r="H12" s="432"/>
      <c r="I12" s="432"/>
      <c r="J12" s="432"/>
      <c r="K12" s="432"/>
      <c r="L12" s="584" t="s">
        <v>646</v>
      </c>
      <c r="M12" s="436">
        <f>SUM($D$105*C12)</f>
        <v>0</v>
      </c>
      <c r="N12" s="436">
        <f>SUM($D$106*D12)</f>
        <v>0</v>
      </c>
      <c r="O12" s="436">
        <f>SUM($D$107*E12)</f>
        <v>0</v>
      </c>
      <c r="P12" s="436">
        <f>SUM($D$108*F12)</f>
        <v>0</v>
      </c>
      <c r="Q12" s="436">
        <f>SUM($D$109*G12)</f>
        <v>0</v>
      </c>
      <c r="R12" s="436">
        <f>SUM($D$110*H12)</f>
        <v>0</v>
      </c>
      <c r="S12" s="436">
        <f>SUM($D$111*I12)</f>
        <v>0</v>
      </c>
      <c r="T12" s="480">
        <f>SUM($D$112*J12)</f>
        <v>0</v>
      </c>
      <c r="U12" s="480">
        <f>SUM($D$113*K12)</f>
        <v>0</v>
      </c>
      <c r="V12" s="436">
        <f t="shared" ref="V12" si="1">SUM(M12:U12)</f>
        <v>0</v>
      </c>
      <c r="W12" s="227"/>
      <c r="X12" s="227"/>
    </row>
    <row r="13" spans="1:24" x14ac:dyDescent="0.3">
      <c r="A13" s="506" t="s">
        <v>56</v>
      </c>
      <c r="B13" s="506"/>
      <c r="C13" s="432"/>
      <c r="D13" s="432"/>
      <c r="E13" s="432"/>
      <c r="F13" s="432"/>
      <c r="G13" s="432"/>
      <c r="H13" s="432"/>
      <c r="I13" s="432"/>
      <c r="J13" s="432"/>
      <c r="K13" s="432"/>
      <c r="L13" s="471" t="s">
        <v>58</v>
      </c>
      <c r="M13" s="436">
        <f t="shared" ref="M13:M47" si="2">SUM($D$105*C13)</f>
        <v>0</v>
      </c>
      <c r="N13" s="436">
        <f t="shared" ref="N13:N47" si="3">SUM($D$106*D13)</f>
        <v>0</v>
      </c>
      <c r="O13" s="436">
        <f t="shared" ref="O13:O47" si="4">SUM($D$107*E13)</f>
        <v>0</v>
      </c>
      <c r="P13" s="436">
        <f t="shared" ref="P13:P47" si="5">SUM($D$108*F13)</f>
        <v>0</v>
      </c>
      <c r="Q13" s="436">
        <f t="shared" ref="Q13:Q47" si="6">SUM($D$109*G13)</f>
        <v>0</v>
      </c>
      <c r="R13" s="436">
        <f t="shared" ref="R13:R47" si="7">SUM($D$110*H13)</f>
        <v>0</v>
      </c>
      <c r="S13" s="436">
        <f t="shared" ref="S13:S47" si="8">SUM($D$111*I13)</f>
        <v>0</v>
      </c>
      <c r="T13" s="480">
        <f t="shared" ref="T13:T47" si="9">SUM($D$112*J13)</f>
        <v>0</v>
      </c>
      <c r="U13" s="480">
        <f t="shared" ref="U13:U47" si="10">SUM($D$113*K13)</f>
        <v>0</v>
      </c>
      <c r="V13" s="436">
        <f t="shared" si="0"/>
        <v>0</v>
      </c>
      <c r="W13" s="227"/>
      <c r="X13" s="227"/>
    </row>
    <row r="14" spans="1:24" x14ac:dyDescent="0.3">
      <c r="A14" s="507" t="s">
        <v>57</v>
      </c>
      <c r="B14" s="507"/>
      <c r="C14" s="432"/>
      <c r="D14" s="432"/>
      <c r="E14" s="432"/>
      <c r="F14" s="432"/>
      <c r="G14" s="432"/>
      <c r="H14" s="432"/>
      <c r="I14" s="432"/>
      <c r="J14" s="432"/>
      <c r="K14" s="432"/>
      <c r="L14" s="471" t="s">
        <v>59</v>
      </c>
      <c r="M14" s="436">
        <f t="shared" si="2"/>
        <v>0</v>
      </c>
      <c r="N14" s="436">
        <f t="shared" si="3"/>
        <v>0</v>
      </c>
      <c r="O14" s="436">
        <f t="shared" si="4"/>
        <v>0</v>
      </c>
      <c r="P14" s="436">
        <f t="shared" si="5"/>
        <v>0</v>
      </c>
      <c r="Q14" s="436">
        <f t="shared" si="6"/>
        <v>0</v>
      </c>
      <c r="R14" s="436">
        <f t="shared" si="7"/>
        <v>0</v>
      </c>
      <c r="S14" s="436">
        <f t="shared" si="8"/>
        <v>0</v>
      </c>
      <c r="T14" s="480">
        <f t="shared" si="9"/>
        <v>0</v>
      </c>
      <c r="U14" s="480">
        <f t="shared" si="10"/>
        <v>0</v>
      </c>
      <c r="V14" s="436">
        <f t="shared" si="0"/>
        <v>0</v>
      </c>
      <c r="W14" s="227"/>
      <c r="X14" s="227"/>
    </row>
    <row r="15" spans="1:24" x14ac:dyDescent="0.3">
      <c r="A15" s="507" t="s">
        <v>352</v>
      </c>
      <c r="B15" s="507"/>
      <c r="C15" s="432"/>
      <c r="D15" s="432"/>
      <c r="E15" s="432"/>
      <c r="F15" s="432"/>
      <c r="G15" s="432"/>
      <c r="H15" s="432"/>
      <c r="I15" s="432"/>
      <c r="J15" s="432"/>
      <c r="K15" s="432"/>
      <c r="L15" s="471" t="s">
        <v>392</v>
      </c>
      <c r="M15" s="436">
        <f t="shared" si="2"/>
        <v>0</v>
      </c>
      <c r="N15" s="436">
        <f t="shared" si="3"/>
        <v>0</v>
      </c>
      <c r="O15" s="436">
        <f t="shared" si="4"/>
        <v>0</v>
      </c>
      <c r="P15" s="436">
        <f t="shared" si="5"/>
        <v>0</v>
      </c>
      <c r="Q15" s="436">
        <f t="shared" si="6"/>
        <v>0</v>
      </c>
      <c r="R15" s="436">
        <f t="shared" si="7"/>
        <v>0</v>
      </c>
      <c r="S15" s="436">
        <f t="shared" si="8"/>
        <v>0</v>
      </c>
      <c r="T15" s="480">
        <f t="shared" si="9"/>
        <v>0</v>
      </c>
      <c r="U15" s="480">
        <f t="shared" si="10"/>
        <v>0</v>
      </c>
      <c r="V15" s="436">
        <f t="shared" si="0"/>
        <v>0</v>
      </c>
      <c r="W15" s="227"/>
      <c r="X15" s="227"/>
    </row>
    <row r="16" spans="1:24" x14ac:dyDescent="0.3">
      <c r="A16" s="399" t="s">
        <v>446</v>
      </c>
      <c r="B16" s="461"/>
      <c r="C16" s="432"/>
      <c r="D16" s="432"/>
      <c r="E16" s="432"/>
      <c r="F16" s="432"/>
      <c r="G16" s="432"/>
      <c r="H16" s="432"/>
      <c r="I16" s="432"/>
      <c r="J16" s="432"/>
      <c r="K16" s="432"/>
      <c r="L16" s="583" t="s">
        <v>468</v>
      </c>
      <c r="M16" s="436">
        <f t="shared" si="2"/>
        <v>0</v>
      </c>
      <c r="N16" s="436">
        <f t="shared" si="3"/>
        <v>0</v>
      </c>
      <c r="O16" s="436">
        <f t="shared" si="4"/>
        <v>0</v>
      </c>
      <c r="P16" s="436">
        <f t="shared" si="5"/>
        <v>0</v>
      </c>
      <c r="Q16" s="436">
        <f t="shared" si="6"/>
        <v>0</v>
      </c>
      <c r="R16" s="436">
        <f t="shared" si="7"/>
        <v>0</v>
      </c>
      <c r="S16" s="436">
        <f t="shared" si="8"/>
        <v>0</v>
      </c>
      <c r="T16" s="480">
        <f t="shared" si="9"/>
        <v>0</v>
      </c>
      <c r="U16" s="480">
        <f t="shared" si="10"/>
        <v>0</v>
      </c>
      <c r="V16" s="436">
        <f t="shared" si="0"/>
        <v>0</v>
      </c>
      <c r="W16" s="227"/>
      <c r="X16" s="227"/>
    </row>
    <row r="17" spans="1:24" x14ac:dyDescent="0.3">
      <c r="A17" s="507" t="s">
        <v>353</v>
      </c>
      <c r="B17" s="507"/>
      <c r="C17" s="432"/>
      <c r="D17" s="432"/>
      <c r="E17" s="432"/>
      <c r="F17" s="432"/>
      <c r="G17" s="432"/>
      <c r="H17" s="432"/>
      <c r="I17" s="432"/>
      <c r="J17" s="432"/>
      <c r="K17" s="432"/>
      <c r="L17" s="471" t="s">
        <v>393</v>
      </c>
      <c r="M17" s="436">
        <f t="shared" si="2"/>
        <v>0</v>
      </c>
      <c r="N17" s="436">
        <f t="shared" si="3"/>
        <v>0</v>
      </c>
      <c r="O17" s="436">
        <f t="shared" si="4"/>
        <v>0</v>
      </c>
      <c r="P17" s="436">
        <f t="shared" si="5"/>
        <v>0</v>
      </c>
      <c r="Q17" s="436">
        <f t="shared" si="6"/>
        <v>0</v>
      </c>
      <c r="R17" s="436">
        <f t="shared" si="7"/>
        <v>0</v>
      </c>
      <c r="S17" s="436">
        <f t="shared" si="8"/>
        <v>0</v>
      </c>
      <c r="T17" s="480">
        <f t="shared" si="9"/>
        <v>0</v>
      </c>
      <c r="U17" s="480">
        <f t="shared" si="10"/>
        <v>0</v>
      </c>
      <c r="V17" s="436">
        <f t="shared" si="0"/>
        <v>0</v>
      </c>
      <c r="W17" s="227"/>
      <c r="X17" s="227"/>
    </row>
    <row r="18" spans="1:24" x14ac:dyDescent="0.3">
      <c r="A18" s="399" t="s">
        <v>447</v>
      </c>
      <c r="B18" s="461"/>
      <c r="C18" s="432"/>
      <c r="D18" s="432"/>
      <c r="E18" s="432"/>
      <c r="F18" s="432"/>
      <c r="G18" s="432"/>
      <c r="H18" s="432"/>
      <c r="I18" s="432"/>
      <c r="J18" s="432"/>
      <c r="K18" s="432"/>
      <c r="L18" s="583" t="s">
        <v>469</v>
      </c>
      <c r="M18" s="436">
        <f t="shared" si="2"/>
        <v>0</v>
      </c>
      <c r="N18" s="436">
        <f t="shared" si="3"/>
        <v>0</v>
      </c>
      <c r="O18" s="436">
        <f t="shared" si="4"/>
        <v>0</v>
      </c>
      <c r="P18" s="436">
        <f t="shared" si="5"/>
        <v>0</v>
      </c>
      <c r="Q18" s="436">
        <f t="shared" si="6"/>
        <v>0</v>
      </c>
      <c r="R18" s="436">
        <f t="shared" si="7"/>
        <v>0</v>
      </c>
      <c r="S18" s="436">
        <f t="shared" si="8"/>
        <v>0</v>
      </c>
      <c r="T18" s="480">
        <f t="shared" si="9"/>
        <v>0</v>
      </c>
      <c r="U18" s="480">
        <f t="shared" si="10"/>
        <v>0</v>
      </c>
      <c r="V18" s="436">
        <f t="shared" si="0"/>
        <v>0</v>
      </c>
      <c r="W18" s="227"/>
      <c r="X18" s="227"/>
    </row>
    <row r="19" spans="1:24" x14ac:dyDescent="0.3">
      <c r="A19" s="507" t="s">
        <v>142</v>
      </c>
      <c r="B19" s="507"/>
      <c r="C19" s="432"/>
      <c r="D19" s="432"/>
      <c r="E19" s="432"/>
      <c r="F19" s="432"/>
      <c r="G19" s="432"/>
      <c r="H19" s="432"/>
      <c r="I19" s="432"/>
      <c r="J19" s="432"/>
      <c r="K19" s="432"/>
      <c r="L19" s="471" t="s">
        <v>143</v>
      </c>
      <c r="M19" s="436">
        <f t="shared" si="2"/>
        <v>0</v>
      </c>
      <c r="N19" s="436">
        <f t="shared" si="3"/>
        <v>0</v>
      </c>
      <c r="O19" s="436">
        <f t="shared" si="4"/>
        <v>0</v>
      </c>
      <c r="P19" s="436">
        <f t="shared" si="5"/>
        <v>0</v>
      </c>
      <c r="Q19" s="436">
        <f t="shared" si="6"/>
        <v>0</v>
      </c>
      <c r="R19" s="436">
        <f t="shared" si="7"/>
        <v>0</v>
      </c>
      <c r="S19" s="436">
        <f t="shared" si="8"/>
        <v>0</v>
      </c>
      <c r="T19" s="480">
        <f t="shared" si="9"/>
        <v>0</v>
      </c>
      <c r="U19" s="480">
        <f t="shared" si="10"/>
        <v>0</v>
      </c>
      <c r="V19" s="436">
        <f t="shared" si="0"/>
        <v>0</v>
      </c>
      <c r="W19" s="227"/>
      <c r="X19" s="227"/>
    </row>
    <row r="20" spans="1:24" x14ac:dyDescent="0.3">
      <c r="A20" s="399" t="s">
        <v>448</v>
      </c>
      <c r="B20" s="461"/>
      <c r="C20" s="432"/>
      <c r="D20" s="432"/>
      <c r="E20" s="432"/>
      <c r="F20" s="432"/>
      <c r="G20" s="432"/>
      <c r="H20" s="432"/>
      <c r="I20" s="432"/>
      <c r="J20" s="432"/>
      <c r="K20" s="432"/>
      <c r="L20" s="583" t="s">
        <v>470</v>
      </c>
      <c r="M20" s="436">
        <f t="shared" si="2"/>
        <v>0</v>
      </c>
      <c r="N20" s="436">
        <f t="shared" si="3"/>
        <v>0</v>
      </c>
      <c r="O20" s="436">
        <f t="shared" si="4"/>
        <v>0</v>
      </c>
      <c r="P20" s="436">
        <f t="shared" si="5"/>
        <v>0</v>
      </c>
      <c r="Q20" s="436">
        <f t="shared" si="6"/>
        <v>0</v>
      </c>
      <c r="R20" s="436">
        <f t="shared" si="7"/>
        <v>0</v>
      </c>
      <c r="S20" s="436">
        <f t="shared" si="8"/>
        <v>0</v>
      </c>
      <c r="T20" s="480">
        <f t="shared" si="9"/>
        <v>0</v>
      </c>
      <c r="U20" s="480">
        <f t="shared" si="10"/>
        <v>0</v>
      </c>
      <c r="V20" s="436">
        <f t="shared" si="0"/>
        <v>0</v>
      </c>
      <c r="W20" s="227"/>
      <c r="X20" s="227"/>
    </row>
    <row r="21" spans="1:24" x14ac:dyDescent="0.3">
      <c r="A21" s="507" t="s">
        <v>354</v>
      </c>
      <c r="B21" s="507"/>
      <c r="C21" s="432"/>
      <c r="D21" s="432"/>
      <c r="E21" s="432"/>
      <c r="F21" s="432"/>
      <c r="G21" s="432"/>
      <c r="H21" s="432"/>
      <c r="I21" s="432"/>
      <c r="J21" s="432"/>
      <c r="K21" s="432"/>
      <c r="L21" s="471" t="s">
        <v>394</v>
      </c>
      <c r="M21" s="436">
        <f t="shared" si="2"/>
        <v>0</v>
      </c>
      <c r="N21" s="436">
        <f t="shared" si="3"/>
        <v>0</v>
      </c>
      <c r="O21" s="436">
        <f t="shared" si="4"/>
        <v>0</v>
      </c>
      <c r="P21" s="436">
        <f t="shared" si="5"/>
        <v>0</v>
      </c>
      <c r="Q21" s="436">
        <f t="shared" si="6"/>
        <v>0</v>
      </c>
      <c r="R21" s="436">
        <f t="shared" si="7"/>
        <v>0</v>
      </c>
      <c r="S21" s="436">
        <f t="shared" si="8"/>
        <v>0</v>
      </c>
      <c r="T21" s="480">
        <f t="shared" si="9"/>
        <v>0</v>
      </c>
      <c r="U21" s="480">
        <f t="shared" si="10"/>
        <v>0</v>
      </c>
      <c r="V21" s="436">
        <f t="shared" si="0"/>
        <v>0</v>
      </c>
      <c r="W21" s="227"/>
      <c r="X21" s="227"/>
    </row>
    <row r="22" spans="1:24" x14ac:dyDescent="0.3">
      <c r="A22" s="422" t="s">
        <v>449</v>
      </c>
      <c r="B22" s="461"/>
      <c r="C22" s="432"/>
      <c r="D22" s="432"/>
      <c r="E22" s="432"/>
      <c r="F22" s="432"/>
      <c r="G22" s="432"/>
      <c r="H22" s="432"/>
      <c r="I22" s="432"/>
      <c r="J22" s="432"/>
      <c r="K22" s="432"/>
      <c r="L22" s="583" t="s">
        <v>471</v>
      </c>
      <c r="M22" s="436">
        <f t="shared" si="2"/>
        <v>0</v>
      </c>
      <c r="N22" s="436">
        <f t="shared" si="3"/>
        <v>0</v>
      </c>
      <c r="O22" s="436">
        <f t="shared" si="4"/>
        <v>0</v>
      </c>
      <c r="P22" s="436">
        <f t="shared" si="5"/>
        <v>0</v>
      </c>
      <c r="Q22" s="436">
        <f t="shared" si="6"/>
        <v>0</v>
      </c>
      <c r="R22" s="436">
        <f t="shared" si="7"/>
        <v>0</v>
      </c>
      <c r="S22" s="436">
        <f t="shared" si="8"/>
        <v>0</v>
      </c>
      <c r="T22" s="480">
        <f t="shared" si="9"/>
        <v>0</v>
      </c>
      <c r="U22" s="480">
        <f t="shared" si="10"/>
        <v>0</v>
      </c>
      <c r="V22" s="436">
        <f t="shared" si="0"/>
        <v>0</v>
      </c>
      <c r="W22" s="227"/>
      <c r="X22" s="227"/>
    </row>
    <row r="23" spans="1:24" ht="12.5" customHeight="1" x14ac:dyDescent="0.3">
      <c r="A23" s="507" t="s">
        <v>67</v>
      </c>
      <c r="B23" s="507"/>
      <c r="C23" s="432"/>
      <c r="D23" s="432"/>
      <c r="E23" s="432"/>
      <c r="F23" s="432"/>
      <c r="G23" s="432"/>
      <c r="H23" s="432"/>
      <c r="I23" s="432"/>
      <c r="J23" s="432"/>
      <c r="K23" s="432"/>
      <c r="L23" s="471" t="s">
        <v>60</v>
      </c>
      <c r="M23" s="436">
        <f t="shared" si="2"/>
        <v>0</v>
      </c>
      <c r="N23" s="436">
        <f t="shared" si="3"/>
        <v>0</v>
      </c>
      <c r="O23" s="436">
        <f t="shared" si="4"/>
        <v>0</v>
      </c>
      <c r="P23" s="436">
        <f t="shared" si="5"/>
        <v>0</v>
      </c>
      <c r="Q23" s="436">
        <f t="shared" si="6"/>
        <v>0</v>
      </c>
      <c r="R23" s="436">
        <f t="shared" si="7"/>
        <v>0</v>
      </c>
      <c r="S23" s="436">
        <f t="shared" si="8"/>
        <v>0</v>
      </c>
      <c r="T23" s="480">
        <f t="shared" si="9"/>
        <v>0</v>
      </c>
      <c r="U23" s="480">
        <f t="shared" si="10"/>
        <v>0</v>
      </c>
      <c r="V23" s="436">
        <f t="shared" si="0"/>
        <v>0</v>
      </c>
      <c r="W23" s="227"/>
      <c r="X23" s="227"/>
    </row>
    <row r="24" spans="1:24" ht="12.5" customHeight="1" x14ac:dyDescent="0.3">
      <c r="A24" s="462" t="s">
        <v>416</v>
      </c>
      <c r="B24" s="463"/>
      <c r="C24" s="432"/>
      <c r="D24" s="432"/>
      <c r="E24" s="432"/>
      <c r="F24" s="432"/>
      <c r="G24" s="432"/>
      <c r="H24" s="432"/>
      <c r="I24" s="432"/>
      <c r="J24" s="432"/>
      <c r="K24" s="432"/>
      <c r="L24" s="43" t="s">
        <v>417</v>
      </c>
      <c r="M24" s="436">
        <f t="shared" si="2"/>
        <v>0</v>
      </c>
      <c r="N24" s="436">
        <f t="shared" si="3"/>
        <v>0</v>
      </c>
      <c r="O24" s="436">
        <f t="shared" si="4"/>
        <v>0</v>
      </c>
      <c r="P24" s="436">
        <f t="shared" si="5"/>
        <v>0</v>
      </c>
      <c r="Q24" s="436">
        <f t="shared" si="6"/>
        <v>0</v>
      </c>
      <c r="R24" s="436">
        <f t="shared" si="7"/>
        <v>0</v>
      </c>
      <c r="S24" s="436">
        <f t="shared" si="8"/>
        <v>0</v>
      </c>
      <c r="T24" s="480">
        <f t="shared" si="9"/>
        <v>0</v>
      </c>
      <c r="U24" s="480">
        <f t="shared" si="10"/>
        <v>0</v>
      </c>
      <c r="V24" s="436">
        <f t="shared" si="0"/>
        <v>0</v>
      </c>
      <c r="W24" s="227"/>
      <c r="X24" s="227"/>
    </row>
    <row r="25" spans="1:24" ht="12.5" customHeight="1" x14ac:dyDescent="0.3">
      <c r="A25" s="588" t="s">
        <v>544</v>
      </c>
      <c r="B25" s="464"/>
      <c r="C25" s="432"/>
      <c r="D25" s="432"/>
      <c r="E25" s="432"/>
      <c r="F25" s="432"/>
      <c r="G25" s="432"/>
      <c r="H25" s="432"/>
      <c r="I25" s="432"/>
      <c r="J25" s="432"/>
      <c r="K25" s="432"/>
      <c r="L25" s="585" t="s">
        <v>545</v>
      </c>
      <c r="M25" s="436">
        <f t="shared" si="2"/>
        <v>0</v>
      </c>
      <c r="N25" s="436">
        <f t="shared" si="3"/>
        <v>0</v>
      </c>
      <c r="O25" s="436">
        <f t="shared" si="4"/>
        <v>0</v>
      </c>
      <c r="P25" s="436">
        <f t="shared" si="5"/>
        <v>0</v>
      </c>
      <c r="Q25" s="436">
        <f t="shared" si="6"/>
        <v>0</v>
      </c>
      <c r="R25" s="436">
        <f t="shared" si="7"/>
        <v>0</v>
      </c>
      <c r="S25" s="436">
        <f t="shared" si="8"/>
        <v>0</v>
      </c>
      <c r="T25" s="480">
        <f t="shared" si="9"/>
        <v>0</v>
      </c>
      <c r="U25" s="480">
        <f t="shared" si="10"/>
        <v>0</v>
      </c>
      <c r="V25" s="436">
        <f t="shared" si="0"/>
        <v>0</v>
      </c>
      <c r="W25" s="227"/>
      <c r="X25" s="227"/>
    </row>
    <row r="26" spans="1:24" ht="12.5" customHeight="1" x14ac:dyDescent="0.3">
      <c r="A26" s="507" t="s">
        <v>441</v>
      </c>
      <c r="B26" s="507"/>
      <c r="C26" s="432"/>
      <c r="D26" s="432"/>
      <c r="E26" s="432"/>
      <c r="F26" s="432"/>
      <c r="G26" s="432"/>
      <c r="H26" s="432"/>
      <c r="I26" s="432"/>
      <c r="J26" s="432"/>
      <c r="K26" s="432"/>
      <c r="L26" s="472" t="s">
        <v>440</v>
      </c>
      <c r="M26" s="436">
        <f t="shared" si="2"/>
        <v>0</v>
      </c>
      <c r="N26" s="436">
        <f t="shared" si="3"/>
        <v>0</v>
      </c>
      <c r="O26" s="436">
        <f t="shared" si="4"/>
        <v>0</v>
      </c>
      <c r="P26" s="436">
        <f t="shared" si="5"/>
        <v>0</v>
      </c>
      <c r="Q26" s="436">
        <f t="shared" si="6"/>
        <v>0</v>
      </c>
      <c r="R26" s="436">
        <f t="shared" si="7"/>
        <v>0</v>
      </c>
      <c r="S26" s="436">
        <f t="shared" si="8"/>
        <v>0</v>
      </c>
      <c r="T26" s="480">
        <f t="shared" si="9"/>
        <v>0</v>
      </c>
      <c r="U26" s="480">
        <f t="shared" si="10"/>
        <v>0</v>
      </c>
      <c r="V26" s="436">
        <f t="shared" si="0"/>
        <v>0</v>
      </c>
      <c r="W26" s="227"/>
      <c r="X26" s="227"/>
    </row>
    <row r="27" spans="1:24" ht="12.5" customHeight="1" x14ac:dyDescent="0.3">
      <c r="A27" s="399" t="s">
        <v>450</v>
      </c>
      <c r="B27" s="465"/>
      <c r="C27" s="432"/>
      <c r="D27" s="432"/>
      <c r="E27" s="432"/>
      <c r="F27" s="432"/>
      <c r="G27" s="432"/>
      <c r="H27" s="432"/>
      <c r="I27" s="432"/>
      <c r="J27" s="432"/>
      <c r="K27" s="432"/>
      <c r="L27" s="583" t="s">
        <v>472</v>
      </c>
      <c r="M27" s="436">
        <f t="shared" si="2"/>
        <v>0</v>
      </c>
      <c r="N27" s="436">
        <f t="shared" si="3"/>
        <v>0</v>
      </c>
      <c r="O27" s="436">
        <f t="shared" si="4"/>
        <v>0</v>
      </c>
      <c r="P27" s="436">
        <f t="shared" si="5"/>
        <v>0</v>
      </c>
      <c r="Q27" s="436">
        <f t="shared" si="6"/>
        <v>0</v>
      </c>
      <c r="R27" s="436">
        <f t="shared" si="7"/>
        <v>0</v>
      </c>
      <c r="S27" s="436">
        <f t="shared" si="8"/>
        <v>0</v>
      </c>
      <c r="T27" s="480">
        <f t="shared" si="9"/>
        <v>0</v>
      </c>
      <c r="U27" s="480">
        <f t="shared" si="10"/>
        <v>0</v>
      </c>
      <c r="V27" s="436">
        <f t="shared" si="0"/>
        <v>0</v>
      </c>
      <c r="W27" s="227"/>
      <c r="X27" s="227"/>
    </row>
    <row r="28" spans="1:24" ht="12.5" customHeight="1" x14ac:dyDescent="0.3">
      <c r="A28" s="507" t="s">
        <v>355</v>
      </c>
      <c r="B28" s="507"/>
      <c r="C28" s="432"/>
      <c r="D28" s="432"/>
      <c r="E28" s="432"/>
      <c r="F28" s="432"/>
      <c r="G28" s="432"/>
      <c r="H28" s="432"/>
      <c r="I28" s="432"/>
      <c r="J28" s="432"/>
      <c r="K28" s="432"/>
      <c r="L28" s="471" t="s">
        <v>395</v>
      </c>
      <c r="M28" s="436">
        <f t="shared" si="2"/>
        <v>0</v>
      </c>
      <c r="N28" s="436">
        <f t="shared" si="3"/>
        <v>0</v>
      </c>
      <c r="O28" s="436">
        <f t="shared" si="4"/>
        <v>0</v>
      </c>
      <c r="P28" s="436">
        <f t="shared" si="5"/>
        <v>0</v>
      </c>
      <c r="Q28" s="436">
        <f t="shared" si="6"/>
        <v>0</v>
      </c>
      <c r="R28" s="436">
        <f t="shared" si="7"/>
        <v>0</v>
      </c>
      <c r="S28" s="436">
        <f t="shared" si="8"/>
        <v>0</v>
      </c>
      <c r="T28" s="480">
        <f t="shared" si="9"/>
        <v>0</v>
      </c>
      <c r="U28" s="480">
        <f t="shared" si="10"/>
        <v>0</v>
      </c>
      <c r="V28" s="436">
        <f t="shared" si="0"/>
        <v>0</v>
      </c>
      <c r="W28" s="227"/>
      <c r="X28" s="227"/>
    </row>
    <row r="29" spans="1:24" ht="12.5" customHeight="1" x14ac:dyDescent="0.3">
      <c r="A29" s="399" t="s">
        <v>451</v>
      </c>
      <c r="B29" s="465"/>
      <c r="C29" s="432"/>
      <c r="D29" s="432"/>
      <c r="E29" s="432"/>
      <c r="F29" s="432"/>
      <c r="G29" s="432"/>
      <c r="H29" s="432"/>
      <c r="I29" s="432"/>
      <c r="J29" s="432"/>
      <c r="K29" s="432"/>
      <c r="L29" s="583" t="s">
        <v>473</v>
      </c>
      <c r="M29" s="436">
        <f t="shared" si="2"/>
        <v>0</v>
      </c>
      <c r="N29" s="436">
        <f t="shared" si="3"/>
        <v>0</v>
      </c>
      <c r="O29" s="436">
        <f t="shared" si="4"/>
        <v>0</v>
      </c>
      <c r="P29" s="436">
        <f t="shared" si="5"/>
        <v>0</v>
      </c>
      <c r="Q29" s="436">
        <f t="shared" si="6"/>
        <v>0</v>
      </c>
      <c r="R29" s="436">
        <f t="shared" si="7"/>
        <v>0</v>
      </c>
      <c r="S29" s="436">
        <f t="shared" si="8"/>
        <v>0</v>
      </c>
      <c r="T29" s="480">
        <f t="shared" si="9"/>
        <v>0</v>
      </c>
      <c r="U29" s="480">
        <f t="shared" si="10"/>
        <v>0</v>
      </c>
      <c r="V29" s="436">
        <f t="shared" si="0"/>
        <v>0</v>
      </c>
      <c r="W29" s="227"/>
      <c r="X29" s="227"/>
    </row>
    <row r="30" spans="1:24" ht="12.5" customHeight="1" x14ac:dyDescent="0.3">
      <c r="A30" s="507" t="s">
        <v>356</v>
      </c>
      <c r="B30" s="507"/>
      <c r="C30" s="432"/>
      <c r="D30" s="432"/>
      <c r="E30" s="432"/>
      <c r="F30" s="432"/>
      <c r="G30" s="432"/>
      <c r="H30" s="432"/>
      <c r="I30" s="432"/>
      <c r="J30" s="432"/>
      <c r="K30" s="432"/>
      <c r="L30" s="471" t="s">
        <v>158</v>
      </c>
      <c r="M30" s="436">
        <f t="shared" si="2"/>
        <v>0</v>
      </c>
      <c r="N30" s="436">
        <f t="shared" si="3"/>
        <v>0</v>
      </c>
      <c r="O30" s="436">
        <f t="shared" si="4"/>
        <v>0</v>
      </c>
      <c r="P30" s="436">
        <f t="shared" si="5"/>
        <v>0</v>
      </c>
      <c r="Q30" s="436">
        <f t="shared" si="6"/>
        <v>0</v>
      </c>
      <c r="R30" s="436">
        <f t="shared" si="7"/>
        <v>0</v>
      </c>
      <c r="S30" s="436">
        <f t="shared" si="8"/>
        <v>0</v>
      </c>
      <c r="T30" s="480">
        <f t="shared" si="9"/>
        <v>0</v>
      </c>
      <c r="U30" s="480">
        <f t="shared" si="10"/>
        <v>0</v>
      </c>
      <c r="V30" s="436">
        <f t="shared" si="0"/>
        <v>0</v>
      </c>
      <c r="W30" s="227"/>
      <c r="X30" s="227"/>
    </row>
    <row r="31" spans="1:24" ht="12.5" customHeight="1" x14ac:dyDescent="0.3">
      <c r="A31" s="507" t="s">
        <v>160</v>
      </c>
      <c r="B31" s="507"/>
      <c r="C31" s="432"/>
      <c r="D31" s="432"/>
      <c r="E31" s="432"/>
      <c r="F31" s="432"/>
      <c r="G31" s="432"/>
      <c r="H31" s="432"/>
      <c r="I31" s="432"/>
      <c r="J31" s="432"/>
      <c r="K31" s="432"/>
      <c r="L31" s="471" t="s">
        <v>162</v>
      </c>
      <c r="M31" s="436">
        <f t="shared" si="2"/>
        <v>0</v>
      </c>
      <c r="N31" s="436">
        <f t="shared" si="3"/>
        <v>0</v>
      </c>
      <c r="O31" s="436">
        <f t="shared" si="4"/>
        <v>0</v>
      </c>
      <c r="P31" s="436">
        <f t="shared" si="5"/>
        <v>0</v>
      </c>
      <c r="Q31" s="436">
        <f t="shared" si="6"/>
        <v>0</v>
      </c>
      <c r="R31" s="436">
        <f t="shared" si="7"/>
        <v>0</v>
      </c>
      <c r="S31" s="436">
        <f t="shared" si="8"/>
        <v>0</v>
      </c>
      <c r="T31" s="480">
        <f t="shared" si="9"/>
        <v>0</v>
      </c>
      <c r="U31" s="480">
        <f t="shared" si="10"/>
        <v>0</v>
      </c>
      <c r="V31" s="436">
        <f t="shared" si="0"/>
        <v>0</v>
      </c>
      <c r="W31" s="227"/>
      <c r="X31" s="227"/>
    </row>
    <row r="32" spans="1:24" ht="12.5" customHeight="1" x14ac:dyDescent="0.3">
      <c r="A32" s="399" t="s">
        <v>452</v>
      </c>
      <c r="B32" s="465"/>
      <c r="C32" s="432"/>
      <c r="D32" s="432"/>
      <c r="E32" s="432"/>
      <c r="F32" s="432"/>
      <c r="G32" s="432"/>
      <c r="H32" s="432"/>
      <c r="I32" s="432"/>
      <c r="J32" s="432"/>
      <c r="K32" s="432"/>
      <c r="L32" s="583" t="s">
        <v>474</v>
      </c>
      <c r="M32" s="436">
        <f t="shared" si="2"/>
        <v>0</v>
      </c>
      <c r="N32" s="436">
        <f t="shared" si="3"/>
        <v>0</v>
      </c>
      <c r="O32" s="436">
        <f t="shared" si="4"/>
        <v>0</v>
      </c>
      <c r="P32" s="436">
        <f t="shared" si="5"/>
        <v>0</v>
      </c>
      <c r="Q32" s="436">
        <f t="shared" si="6"/>
        <v>0</v>
      </c>
      <c r="R32" s="436">
        <f t="shared" si="7"/>
        <v>0</v>
      </c>
      <c r="S32" s="436">
        <f t="shared" si="8"/>
        <v>0</v>
      </c>
      <c r="T32" s="480">
        <f t="shared" si="9"/>
        <v>0</v>
      </c>
      <c r="U32" s="480">
        <f t="shared" si="10"/>
        <v>0</v>
      </c>
      <c r="V32" s="436">
        <f t="shared" si="0"/>
        <v>0</v>
      </c>
      <c r="W32" s="227"/>
      <c r="X32" s="227"/>
    </row>
    <row r="33" spans="1:24" ht="12.5" customHeight="1" x14ac:dyDescent="0.3">
      <c r="A33" s="507" t="s">
        <v>161</v>
      </c>
      <c r="B33" s="507"/>
      <c r="C33" s="432"/>
      <c r="D33" s="432"/>
      <c r="E33" s="432"/>
      <c r="F33" s="432"/>
      <c r="G33" s="432"/>
      <c r="H33" s="432"/>
      <c r="I33" s="432"/>
      <c r="J33" s="432"/>
      <c r="K33" s="432"/>
      <c r="L33" s="471" t="s">
        <v>163</v>
      </c>
      <c r="M33" s="436">
        <f t="shared" si="2"/>
        <v>0</v>
      </c>
      <c r="N33" s="436">
        <f t="shared" si="3"/>
        <v>0</v>
      </c>
      <c r="O33" s="436">
        <f t="shared" si="4"/>
        <v>0</v>
      </c>
      <c r="P33" s="436">
        <f t="shared" si="5"/>
        <v>0</v>
      </c>
      <c r="Q33" s="436">
        <f t="shared" si="6"/>
        <v>0</v>
      </c>
      <c r="R33" s="436">
        <f t="shared" si="7"/>
        <v>0</v>
      </c>
      <c r="S33" s="436">
        <f t="shared" si="8"/>
        <v>0</v>
      </c>
      <c r="T33" s="480">
        <f t="shared" si="9"/>
        <v>0</v>
      </c>
      <c r="U33" s="480">
        <f t="shared" si="10"/>
        <v>0</v>
      </c>
      <c r="V33" s="436">
        <f t="shared" si="0"/>
        <v>0</v>
      </c>
      <c r="W33" s="227"/>
      <c r="X33" s="227"/>
    </row>
    <row r="34" spans="1:24" ht="12.5" customHeight="1" x14ac:dyDescent="0.3">
      <c r="A34" s="399" t="s">
        <v>453</v>
      </c>
      <c r="B34" s="465"/>
      <c r="C34" s="432"/>
      <c r="D34" s="432"/>
      <c r="E34" s="432"/>
      <c r="F34" s="432"/>
      <c r="G34" s="432"/>
      <c r="H34" s="432"/>
      <c r="I34" s="432"/>
      <c r="J34" s="432"/>
      <c r="K34" s="432"/>
      <c r="L34" s="583" t="s">
        <v>475</v>
      </c>
      <c r="M34" s="436">
        <f t="shared" si="2"/>
        <v>0</v>
      </c>
      <c r="N34" s="436">
        <f t="shared" si="3"/>
        <v>0</v>
      </c>
      <c r="O34" s="436">
        <f t="shared" si="4"/>
        <v>0</v>
      </c>
      <c r="P34" s="436">
        <f t="shared" si="5"/>
        <v>0</v>
      </c>
      <c r="Q34" s="436">
        <f t="shared" si="6"/>
        <v>0</v>
      </c>
      <c r="R34" s="436">
        <f t="shared" si="7"/>
        <v>0</v>
      </c>
      <c r="S34" s="436">
        <f t="shared" si="8"/>
        <v>0</v>
      </c>
      <c r="T34" s="480">
        <f t="shared" si="9"/>
        <v>0</v>
      </c>
      <c r="U34" s="480">
        <f t="shared" si="10"/>
        <v>0</v>
      </c>
      <c r="V34" s="436">
        <f t="shared" si="0"/>
        <v>0</v>
      </c>
      <c r="W34" s="227"/>
      <c r="X34" s="227"/>
    </row>
    <row r="35" spans="1:24" ht="12.5" customHeight="1" x14ac:dyDescent="0.3">
      <c r="A35" s="507" t="s">
        <v>357</v>
      </c>
      <c r="B35" s="507"/>
      <c r="C35" s="432"/>
      <c r="D35" s="432"/>
      <c r="E35" s="432"/>
      <c r="F35" s="432"/>
      <c r="G35" s="432"/>
      <c r="H35" s="432"/>
      <c r="I35" s="432"/>
      <c r="J35" s="432"/>
      <c r="K35" s="432"/>
      <c r="L35" s="473" t="s">
        <v>396</v>
      </c>
      <c r="M35" s="436">
        <f t="shared" si="2"/>
        <v>0</v>
      </c>
      <c r="N35" s="436">
        <f t="shared" si="3"/>
        <v>0</v>
      </c>
      <c r="O35" s="436">
        <f t="shared" si="4"/>
        <v>0</v>
      </c>
      <c r="P35" s="436">
        <f t="shared" si="5"/>
        <v>0</v>
      </c>
      <c r="Q35" s="436">
        <f t="shared" si="6"/>
        <v>0</v>
      </c>
      <c r="R35" s="436">
        <f t="shared" si="7"/>
        <v>0</v>
      </c>
      <c r="S35" s="436">
        <f t="shared" si="8"/>
        <v>0</v>
      </c>
      <c r="T35" s="480">
        <f t="shared" si="9"/>
        <v>0</v>
      </c>
      <c r="U35" s="480">
        <f t="shared" si="10"/>
        <v>0</v>
      </c>
      <c r="V35" s="436">
        <f t="shared" si="0"/>
        <v>0</v>
      </c>
      <c r="W35" s="227"/>
      <c r="X35" s="227"/>
    </row>
    <row r="36" spans="1:24" ht="12.5" customHeight="1" x14ac:dyDescent="0.3">
      <c r="A36" s="399" t="s">
        <v>454</v>
      </c>
      <c r="B36" s="465"/>
      <c r="C36" s="432"/>
      <c r="D36" s="432"/>
      <c r="E36" s="432"/>
      <c r="F36" s="432"/>
      <c r="G36" s="432"/>
      <c r="H36" s="432"/>
      <c r="I36" s="432"/>
      <c r="J36" s="432"/>
      <c r="K36" s="432"/>
      <c r="L36" s="583" t="s">
        <v>476</v>
      </c>
      <c r="M36" s="436">
        <f t="shared" si="2"/>
        <v>0</v>
      </c>
      <c r="N36" s="436">
        <f t="shared" si="3"/>
        <v>0</v>
      </c>
      <c r="O36" s="436">
        <f t="shared" si="4"/>
        <v>0</v>
      </c>
      <c r="P36" s="436">
        <f t="shared" si="5"/>
        <v>0</v>
      </c>
      <c r="Q36" s="436">
        <f t="shared" si="6"/>
        <v>0</v>
      </c>
      <c r="R36" s="436">
        <f t="shared" si="7"/>
        <v>0</v>
      </c>
      <c r="S36" s="436">
        <f t="shared" si="8"/>
        <v>0</v>
      </c>
      <c r="T36" s="480">
        <f t="shared" si="9"/>
        <v>0</v>
      </c>
      <c r="U36" s="480">
        <f t="shared" si="10"/>
        <v>0</v>
      </c>
      <c r="V36" s="436">
        <f t="shared" si="0"/>
        <v>0</v>
      </c>
      <c r="W36" s="227"/>
      <c r="X36" s="227"/>
    </row>
    <row r="37" spans="1:24" ht="12.5" customHeight="1" x14ac:dyDescent="0.3">
      <c r="A37" s="507" t="s">
        <v>358</v>
      </c>
      <c r="B37" s="507"/>
      <c r="C37" s="432"/>
      <c r="D37" s="432"/>
      <c r="E37" s="432"/>
      <c r="F37" s="432"/>
      <c r="G37" s="432"/>
      <c r="H37" s="432"/>
      <c r="I37" s="432"/>
      <c r="J37" s="432"/>
      <c r="K37" s="432"/>
      <c r="L37" s="471" t="s">
        <v>144</v>
      </c>
      <c r="M37" s="436">
        <f t="shared" si="2"/>
        <v>0</v>
      </c>
      <c r="N37" s="436">
        <f t="shared" si="3"/>
        <v>0</v>
      </c>
      <c r="O37" s="436">
        <f t="shared" si="4"/>
        <v>0</v>
      </c>
      <c r="P37" s="436">
        <f t="shared" si="5"/>
        <v>0</v>
      </c>
      <c r="Q37" s="436">
        <f t="shared" si="6"/>
        <v>0</v>
      </c>
      <c r="R37" s="436">
        <f t="shared" si="7"/>
        <v>0</v>
      </c>
      <c r="S37" s="436">
        <f t="shared" si="8"/>
        <v>0</v>
      </c>
      <c r="T37" s="480">
        <f t="shared" si="9"/>
        <v>0</v>
      </c>
      <c r="U37" s="480">
        <f t="shared" si="10"/>
        <v>0</v>
      </c>
      <c r="V37" s="436">
        <f t="shared" si="0"/>
        <v>0</v>
      </c>
      <c r="W37" s="227"/>
      <c r="X37" s="227"/>
    </row>
    <row r="38" spans="1:24" ht="12.5" customHeight="1" x14ac:dyDescent="0.3">
      <c r="A38" s="399" t="s">
        <v>455</v>
      </c>
      <c r="B38" s="465"/>
      <c r="C38" s="432"/>
      <c r="D38" s="432"/>
      <c r="E38" s="432"/>
      <c r="F38" s="432"/>
      <c r="G38" s="432"/>
      <c r="H38" s="432"/>
      <c r="I38" s="432"/>
      <c r="J38" s="432"/>
      <c r="K38" s="432"/>
      <c r="L38" s="583" t="s">
        <v>477</v>
      </c>
      <c r="M38" s="436">
        <f t="shared" si="2"/>
        <v>0</v>
      </c>
      <c r="N38" s="436">
        <f t="shared" si="3"/>
        <v>0</v>
      </c>
      <c r="O38" s="436">
        <f t="shared" si="4"/>
        <v>0</v>
      </c>
      <c r="P38" s="436">
        <f t="shared" si="5"/>
        <v>0</v>
      </c>
      <c r="Q38" s="436">
        <f t="shared" si="6"/>
        <v>0</v>
      </c>
      <c r="R38" s="436">
        <f t="shared" si="7"/>
        <v>0</v>
      </c>
      <c r="S38" s="436">
        <f t="shared" si="8"/>
        <v>0</v>
      </c>
      <c r="T38" s="480">
        <f t="shared" si="9"/>
        <v>0</v>
      </c>
      <c r="U38" s="480">
        <f t="shared" si="10"/>
        <v>0</v>
      </c>
      <c r="V38" s="436">
        <f t="shared" si="0"/>
        <v>0</v>
      </c>
      <c r="W38" s="227"/>
      <c r="X38" s="227"/>
    </row>
    <row r="39" spans="1:24" ht="12.5" customHeight="1" x14ac:dyDescent="0.3">
      <c r="A39" s="462" t="s">
        <v>432</v>
      </c>
      <c r="B39" s="466"/>
      <c r="C39" s="432"/>
      <c r="D39" s="432"/>
      <c r="E39" s="432"/>
      <c r="F39" s="432"/>
      <c r="G39" s="432"/>
      <c r="H39" s="432"/>
      <c r="I39" s="432"/>
      <c r="J39" s="432"/>
      <c r="K39" s="432"/>
      <c r="L39" s="466" t="s">
        <v>434</v>
      </c>
      <c r="M39" s="436">
        <f t="shared" si="2"/>
        <v>0</v>
      </c>
      <c r="N39" s="436">
        <f t="shared" si="3"/>
        <v>0</v>
      </c>
      <c r="O39" s="436">
        <f t="shared" si="4"/>
        <v>0</v>
      </c>
      <c r="P39" s="436">
        <f t="shared" si="5"/>
        <v>0</v>
      </c>
      <c r="Q39" s="436">
        <f t="shared" si="6"/>
        <v>0</v>
      </c>
      <c r="R39" s="436">
        <f t="shared" si="7"/>
        <v>0</v>
      </c>
      <c r="S39" s="436">
        <f t="shared" si="8"/>
        <v>0</v>
      </c>
      <c r="T39" s="480">
        <f t="shared" si="9"/>
        <v>0</v>
      </c>
      <c r="U39" s="480">
        <f t="shared" si="10"/>
        <v>0</v>
      </c>
      <c r="V39" s="436">
        <f t="shared" si="0"/>
        <v>0</v>
      </c>
      <c r="W39" s="227"/>
      <c r="X39" s="227"/>
    </row>
    <row r="40" spans="1:24" ht="12.5" customHeight="1" x14ac:dyDescent="0.3">
      <c r="A40" s="507" t="s">
        <v>359</v>
      </c>
      <c r="B40" s="507"/>
      <c r="C40" s="432"/>
      <c r="D40" s="432"/>
      <c r="E40" s="432"/>
      <c r="F40" s="432"/>
      <c r="G40" s="432"/>
      <c r="H40" s="432"/>
      <c r="I40" s="432"/>
      <c r="J40" s="432"/>
      <c r="K40" s="432"/>
      <c r="L40" s="471" t="s">
        <v>397</v>
      </c>
      <c r="M40" s="436">
        <f t="shared" si="2"/>
        <v>0</v>
      </c>
      <c r="N40" s="436">
        <f t="shared" si="3"/>
        <v>0</v>
      </c>
      <c r="O40" s="436">
        <f t="shared" si="4"/>
        <v>0</v>
      </c>
      <c r="P40" s="436">
        <f t="shared" si="5"/>
        <v>0</v>
      </c>
      <c r="Q40" s="436">
        <f t="shared" si="6"/>
        <v>0</v>
      </c>
      <c r="R40" s="436">
        <f t="shared" si="7"/>
        <v>0</v>
      </c>
      <c r="S40" s="436">
        <f t="shared" si="8"/>
        <v>0</v>
      </c>
      <c r="T40" s="480">
        <f t="shared" si="9"/>
        <v>0</v>
      </c>
      <c r="U40" s="480">
        <f t="shared" si="10"/>
        <v>0</v>
      </c>
      <c r="V40" s="436">
        <f t="shared" si="0"/>
        <v>0</v>
      </c>
      <c r="W40" s="227"/>
      <c r="X40" s="227"/>
    </row>
    <row r="41" spans="1:24" ht="12.5" customHeight="1" x14ac:dyDescent="0.3">
      <c r="A41" s="399" t="s">
        <v>456</v>
      </c>
      <c r="B41" s="465"/>
      <c r="C41" s="432"/>
      <c r="D41" s="432"/>
      <c r="E41" s="432"/>
      <c r="F41" s="432"/>
      <c r="G41" s="432"/>
      <c r="H41" s="432"/>
      <c r="I41" s="432"/>
      <c r="J41" s="432"/>
      <c r="K41" s="432"/>
      <c r="L41" s="583" t="s">
        <v>478</v>
      </c>
      <c r="M41" s="436">
        <f t="shared" si="2"/>
        <v>0</v>
      </c>
      <c r="N41" s="436">
        <f t="shared" si="3"/>
        <v>0</v>
      </c>
      <c r="O41" s="436">
        <f t="shared" si="4"/>
        <v>0</v>
      </c>
      <c r="P41" s="436">
        <f t="shared" si="5"/>
        <v>0</v>
      </c>
      <c r="Q41" s="436">
        <f t="shared" si="6"/>
        <v>0</v>
      </c>
      <c r="R41" s="436">
        <f t="shared" si="7"/>
        <v>0</v>
      </c>
      <c r="S41" s="436">
        <f t="shared" si="8"/>
        <v>0</v>
      </c>
      <c r="T41" s="480">
        <f t="shared" si="9"/>
        <v>0</v>
      </c>
      <c r="U41" s="480">
        <f t="shared" si="10"/>
        <v>0</v>
      </c>
      <c r="V41" s="436">
        <f t="shared" si="0"/>
        <v>0</v>
      </c>
      <c r="W41" s="227"/>
      <c r="X41" s="227"/>
    </row>
    <row r="42" spans="1:24" ht="12.5" customHeight="1" x14ac:dyDescent="0.3">
      <c r="A42" s="507" t="s">
        <v>146</v>
      </c>
      <c r="B42" s="507"/>
      <c r="C42" s="432"/>
      <c r="D42" s="432"/>
      <c r="E42" s="432"/>
      <c r="F42" s="432"/>
      <c r="G42" s="432"/>
      <c r="H42" s="432"/>
      <c r="I42" s="432"/>
      <c r="J42" s="432"/>
      <c r="K42" s="432"/>
      <c r="L42" s="471" t="s">
        <v>147</v>
      </c>
      <c r="M42" s="436">
        <f t="shared" si="2"/>
        <v>0</v>
      </c>
      <c r="N42" s="436">
        <f t="shared" si="3"/>
        <v>0</v>
      </c>
      <c r="O42" s="436">
        <f t="shared" si="4"/>
        <v>0</v>
      </c>
      <c r="P42" s="436">
        <f t="shared" si="5"/>
        <v>0</v>
      </c>
      <c r="Q42" s="436">
        <f t="shared" si="6"/>
        <v>0</v>
      </c>
      <c r="R42" s="436">
        <f t="shared" si="7"/>
        <v>0</v>
      </c>
      <c r="S42" s="436">
        <f t="shared" si="8"/>
        <v>0</v>
      </c>
      <c r="T42" s="480">
        <f t="shared" si="9"/>
        <v>0</v>
      </c>
      <c r="U42" s="480">
        <f t="shared" si="10"/>
        <v>0</v>
      </c>
      <c r="V42" s="436">
        <f t="shared" si="0"/>
        <v>0</v>
      </c>
      <c r="W42" s="227"/>
      <c r="X42" s="227"/>
    </row>
    <row r="43" spans="1:24" ht="12.5" customHeight="1" x14ac:dyDescent="0.3">
      <c r="A43" s="399" t="s">
        <v>457</v>
      </c>
      <c r="B43" s="465"/>
      <c r="C43" s="432"/>
      <c r="D43" s="432"/>
      <c r="E43" s="432"/>
      <c r="F43" s="432"/>
      <c r="G43" s="432"/>
      <c r="H43" s="432"/>
      <c r="I43" s="432"/>
      <c r="J43" s="432"/>
      <c r="K43" s="432"/>
      <c r="L43" s="583" t="s">
        <v>479</v>
      </c>
      <c r="M43" s="436">
        <f t="shared" si="2"/>
        <v>0</v>
      </c>
      <c r="N43" s="436">
        <f t="shared" si="3"/>
        <v>0</v>
      </c>
      <c r="O43" s="436">
        <f t="shared" si="4"/>
        <v>0</v>
      </c>
      <c r="P43" s="436">
        <f t="shared" si="5"/>
        <v>0</v>
      </c>
      <c r="Q43" s="436">
        <f t="shared" si="6"/>
        <v>0</v>
      </c>
      <c r="R43" s="436">
        <f t="shared" si="7"/>
        <v>0</v>
      </c>
      <c r="S43" s="436">
        <f t="shared" si="8"/>
        <v>0</v>
      </c>
      <c r="T43" s="480">
        <f t="shared" si="9"/>
        <v>0</v>
      </c>
      <c r="U43" s="480">
        <f t="shared" si="10"/>
        <v>0</v>
      </c>
      <c r="V43" s="436">
        <f t="shared" si="0"/>
        <v>0</v>
      </c>
      <c r="W43" s="227"/>
      <c r="X43" s="227"/>
    </row>
    <row r="44" spans="1:24" ht="12.5" customHeight="1" x14ac:dyDescent="0.3">
      <c r="A44" s="507" t="s">
        <v>360</v>
      </c>
      <c r="B44" s="507"/>
      <c r="C44" s="432"/>
      <c r="D44" s="432"/>
      <c r="E44" s="432"/>
      <c r="F44" s="432"/>
      <c r="G44" s="432"/>
      <c r="H44" s="432"/>
      <c r="I44" s="432"/>
      <c r="J44" s="432"/>
      <c r="K44" s="432"/>
      <c r="L44" s="471" t="s">
        <v>398</v>
      </c>
      <c r="M44" s="436">
        <f t="shared" si="2"/>
        <v>0</v>
      </c>
      <c r="N44" s="436">
        <f t="shared" si="3"/>
        <v>0</v>
      </c>
      <c r="O44" s="436">
        <f t="shared" si="4"/>
        <v>0</v>
      </c>
      <c r="P44" s="436">
        <f t="shared" si="5"/>
        <v>0</v>
      </c>
      <c r="Q44" s="436">
        <f t="shared" si="6"/>
        <v>0</v>
      </c>
      <c r="R44" s="436">
        <f t="shared" si="7"/>
        <v>0</v>
      </c>
      <c r="S44" s="436">
        <f t="shared" si="8"/>
        <v>0</v>
      </c>
      <c r="T44" s="480">
        <f t="shared" si="9"/>
        <v>0</v>
      </c>
      <c r="U44" s="480">
        <f t="shared" si="10"/>
        <v>0</v>
      </c>
      <c r="V44" s="436">
        <f t="shared" si="0"/>
        <v>0</v>
      </c>
      <c r="W44" s="227"/>
      <c r="X44" s="227"/>
    </row>
    <row r="45" spans="1:24" ht="12.5" customHeight="1" x14ac:dyDescent="0.3">
      <c r="A45" s="399" t="s">
        <v>459</v>
      </c>
      <c r="B45" s="465"/>
      <c r="C45" s="432"/>
      <c r="D45" s="432"/>
      <c r="E45" s="432"/>
      <c r="F45" s="432"/>
      <c r="G45" s="432"/>
      <c r="H45" s="432"/>
      <c r="I45" s="432"/>
      <c r="J45" s="432"/>
      <c r="K45" s="432"/>
      <c r="L45" s="583" t="s">
        <v>480</v>
      </c>
      <c r="M45" s="436">
        <f t="shared" si="2"/>
        <v>0</v>
      </c>
      <c r="N45" s="436">
        <f t="shared" si="3"/>
        <v>0</v>
      </c>
      <c r="O45" s="436">
        <f t="shared" si="4"/>
        <v>0</v>
      </c>
      <c r="P45" s="436">
        <f t="shared" si="5"/>
        <v>0</v>
      </c>
      <c r="Q45" s="436">
        <f t="shared" si="6"/>
        <v>0</v>
      </c>
      <c r="R45" s="436">
        <f t="shared" si="7"/>
        <v>0</v>
      </c>
      <c r="S45" s="436">
        <f t="shared" si="8"/>
        <v>0</v>
      </c>
      <c r="T45" s="480">
        <f t="shared" si="9"/>
        <v>0</v>
      </c>
      <c r="U45" s="480">
        <f t="shared" si="10"/>
        <v>0</v>
      </c>
      <c r="V45" s="436">
        <f t="shared" si="0"/>
        <v>0</v>
      </c>
      <c r="W45" s="227"/>
      <c r="X45" s="227"/>
    </row>
    <row r="46" spans="1:24" ht="12.5" customHeight="1" x14ac:dyDescent="0.3">
      <c r="A46" s="507" t="s">
        <v>148</v>
      </c>
      <c r="B46" s="507"/>
      <c r="C46" s="432"/>
      <c r="D46" s="432"/>
      <c r="E46" s="432"/>
      <c r="F46" s="432"/>
      <c r="G46" s="432"/>
      <c r="H46" s="432"/>
      <c r="I46" s="432"/>
      <c r="J46" s="432"/>
      <c r="K46" s="432"/>
      <c r="L46" s="471" t="s">
        <v>149</v>
      </c>
      <c r="M46" s="436">
        <f t="shared" si="2"/>
        <v>0</v>
      </c>
      <c r="N46" s="436">
        <f t="shared" si="3"/>
        <v>0</v>
      </c>
      <c r="O46" s="436">
        <f t="shared" si="4"/>
        <v>0</v>
      </c>
      <c r="P46" s="436">
        <f t="shared" si="5"/>
        <v>0</v>
      </c>
      <c r="Q46" s="436">
        <f t="shared" si="6"/>
        <v>0</v>
      </c>
      <c r="R46" s="436">
        <f t="shared" si="7"/>
        <v>0</v>
      </c>
      <c r="S46" s="436">
        <f t="shared" si="8"/>
        <v>0</v>
      </c>
      <c r="T46" s="480">
        <f t="shared" si="9"/>
        <v>0</v>
      </c>
      <c r="U46" s="480">
        <f t="shared" si="10"/>
        <v>0</v>
      </c>
      <c r="V46" s="436">
        <f t="shared" si="0"/>
        <v>0</v>
      </c>
      <c r="W46" s="227"/>
      <c r="X46" s="227"/>
    </row>
    <row r="47" spans="1:24" ht="12.5" customHeight="1" x14ac:dyDescent="0.3">
      <c r="A47" s="589" t="s">
        <v>458</v>
      </c>
      <c r="B47" s="465"/>
      <c r="C47" s="432"/>
      <c r="D47" s="432"/>
      <c r="E47" s="432"/>
      <c r="F47" s="432"/>
      <c r="G47" s="432"/>
      <c r="H47" s="432"/>
      <c r="I47" s="432"/>
      <c r="J47" s="432"/>
      <c r="K47" s="432"/>
      <c r="L47" s="583" t="s">
        <v>481</v>
      </c>
      <c r="M47" s="436">
        <f t="shared" si="2"/>
        <v>0</v>
      </c>
      <c r="N47" s="436">
        <f t="shared" si="3"/>
        <v>0</v>
      </c>
      <c r="O47" s="436">
        <f t="shared" si="4"/>
        <v>0</v>
      </c>
      <c r="P47" s="436">
        <f t="shared" si="5"/>
        <v>0</v>
      </c>
      <c r="Q47" s="436">
        <f t="shared" si="6"/>
        <v>0</v>
      </c>
      <c r="R47" s="436">
        <f t="shared" si="7"/>
        <v>0</v>
      </c>
      <c r="S47" s="436">
        <f t="shared" si="8"/>
        <v>0</v>
      </c>
      <c r="T47" s="480">
        <f t="shared" si="9"/>
        <v>0</v>
      </c>
      <c r="U47" s="480">
        <f t="shared" si="10"/>
        <v>0</v>
      </c>
      <c r="V47" s="436">
        <f t="shared" si="0"/>
        <v>0</v>
      </c>
      <c r="W47" s="227"/>
      <c r="X47" s="227"/>
    </row>
    <row r="48" spans="1:24" ht="12.5" customHeight="1" x14ac:dyDescent="0.3">
      <c r="A48" s="587" t="s">
        <v>641</v>
      </c>
      <c r="B48" s="492"/>
      <c r="C48" s="432"/>
      <c r="D48" s="432"/>
      <c r="E48" s="432"/>
      <c r="F48" s="432"/>
      <c r="G48" s="432"/>
      <c r="H48" s="432"/>
      <c r="I48" s="432"/>
      <c r="J48" s="432"/>
      <c r="K48" s="432"/>
      <c r="L48" s="584" t="s">
        <v>645</v>
      </c>
      <c r="M48" s="436">
        <f t="shared" ref="M48" si="11">SUM($D$105*C48)</f>
        <v>0</v>
      </c>
      <c r="N48" s="436">
        <f t="shared" ref="N48" si="12">SUM($D$106*D48)</f>
        <v>0</v>
      </c>
      <c r="O48" s="436">
        <f t="shared" ref="O48" si="13">SUM($D$107*E48)</f>
        <v>0</v>
      </c>
      <c r="P48" s="436">
        <f t="shared" ref="P48" si="14">SUM($D$108*F48)</f>
        <v>0</v>
      </c>
      <c r="Q48" s="436">
        <f t="shared" ref="Q48" si="15">SUM($D$109*G48)</f>
        <v>0</v>
      </c>
      <c r="R48" s="436">
        <f t="shared" ref="R48" si="16">SUM($D$110*H48)</f>
        <v>0</v>
      </c>
      <c r="S48" s="436">
        <f t="shared" ref="S48" si="17">SUM($D$111*I48)</f>
        <v>0</v>
      </c>
      <c r="T48" s="480">
        <f t="shared" ref="T48" si="18">SUM($D$112*J48)</f>
        <v>0</v>
      </c>
      <c r="U48" s="480">
        <f t="shared" ref="U48" si="19">SUM($D$113*K48)</f>
        <v>0</v>
      </c>
      <c r="V48" s="436">
        <f t="shared" ref="V48" si="20">SUM(M48:U48)</f>
        <v>0</v>
      </c>
      <c r="W48" s="227"/>
      <c r="X48" s="227"/>
    </row>
    <row r="49" spans="1:24" ht="12.5" customHeight="1" x14ac:dyDescent="0.3">
      <c r="A49" s="507" t="s">
        <v>361</v>
      </c>
      <c r="B49" s="507"/>
      <c r="C49" s="432"/>
      <c r="D49" s="432"/>
      <c r="E49" s="432"/>
      <c r="F49" s="432"/>
      <c r="G49" s="432"/>
      <c r="H49" s="432"/>
      <c r="I49" s="432"/>
      <c r="J49" s="432"/>
      <c r="K49" s="432"/>
      <c r="L49" s="471" t="s">
        <v>150</v>
      </c>
      <c r="M49" s="436">
        <f>SUM($D$105*C49)</f>
        <v>0</v>
      </c>
      <c r="N49" s="436">
        <f>SUM($D$106*D49)</f>
        <v>0</v>
      </c>
      <c r="O49" s="436">
        <f>SUM($D$107*E49)</f>
        <v>0</v>
      </c>
      <c r="P49" s="436">
        <f>SUM($D$108*F49)</f>
        <v>0</v>
      </c>
      <c r="Q49" s="436">
        <f>SUM($D$109*G49)</f>
        <v>0</v>
      </c>
      <c r="R49" s="436">
        <f>SUM($D$110*H49)</f>
        <v>0</v>
      </c>
      <c r="S49" s="436">
        <f>SUM($D$111*I49)</f>
        <v>0</v>
      </c>
      <c r="T49" s="480">
        <f t="shared" ref="T49:T69" si="21">SUM($D$112*J49)</f>
        <v>0</v>
      </c>
      <c r="U49" s="480">
        <f t="shared" ref="U49:U69" si="22">SUM($D$113*K49)</f>
        <v>0</v>
      </c>
      <c r="V49" s="436">
        <f t="shared" si="0"/>
        <v>0</v>
      </c>
      <c r="W49" s="227"/>
      <c r="X49" s="227"/>
    </row>
    <row r="50" spans="1:24" x14ac:dyDescent="0.3">
      <c r="A50" s="507" t="s">
        <v>151</v>
      </c>
      <c r="B50" s="507"/>
      <c r="C50" s="432"/>
      <c r="D50" s="432"/>
      <c r="E50" s="432"/>
      <c r="F50" s="432"/>
      <c r="G50" s="432"/>
      <c r="H50" s="432"/>
      <c r="I50" s="432"/>
      <c r="J50" s="432"/>
      <c r="K50" s="432"/>
      <c r="L50" s="471" t="s">
        <v>152</v>
      </c>
      <c r="M50" s="436">
        <f>SUM($D$105*C50)</f>
        <v>0</v>
      </c>
      <c r="N50" s="436">
        <f>SUM($D$106*D50)</f>
        <v>0</v>
      </c>
      <c r="O50" s="436">
        <f>SUM($D$107*E50)</f>
        <v>0</v>
      </c>
      <c r="P50" s="436">
        <f>SUM($D$108*F50)</f>
        <v>0</v>
      </c>
      <c r="Q50" s="436">
        <f>SUM($D$109*G50)</f>
        <v>0</v>
      </c>
      <c r="R50" s="436">
        <f>SUM($D$110*H50)</f>
        <v>0</v>
      </c>
      <c r="S50" s="436">
        <f>SUM($D$111*I50)</f>
        <v>0</v>
      </c>
      <c r="T50" s="480">
        <f t="shared" si="21"/>
        <v>0</v>
      </c>
      <c r="U50" s="480">
        <f t="shared" si="22"/>
        <v>0</v>
      </c>
      <c r="V50" s="436">
        <f t="shared" si="0"/>
        <v>0</v>
      </c>
      <c r="W50" s="227"/>
      <c r="X50" s="227"/>
    </row>
    <row r="51" spans="1:24" x14ac:dyDescent="0.3">
      <c r="A51" s="589" t="s">
        <v>458</v>
      </c>
      <c r="B51" s="465"/>
      <c r="C51" s="432"/>
      <c r="D51" s="432"/>
      <c r="E51" s="432"/>
      <c r="F51" s="432"/>
      <c r="G51" s="432"/>
      <c r="H51" s="432"/>
      <c r="I51" s="432"/>
      <c r="J51" s="432"/>
      <c r="K51" s="432"/>
      <c r="L51" s="583" t="s">
        <v>482</v>
      </c>
      <c r="M51" s="436">
        <f>SUM($D$105*C51)</f>
        <v>0</v>
      </c>
      <c r="N51" s="436">
        <f>SUM($D$106*D51)</f>
        <v>0</v>
      </c>
      <c r="O51" s="436">
        <f>SUM($D$107*E51)</f>
        <v>0</v>
      </c>
      <c r="P51" s="436">
        <f>SUM($D$108*F51)</f>
        <v>0</v>
      </c>
      <c r="Q51" s="436">
        <f>SUM($D$109*G51)</f>
        <v>0</v>
      </c>
      <c r="R51" s="436">
        <f>SUM($D$110*H51)</f>
        <v>0</v>
      </c>
      <c r="S51" s="436">
        <f>SUM($D$111*I51)</f>
        <v>0</v>
      </c>
      <c r="T51" s="480">
        <f t="shared" si="21"/>
        <v>0</v>
      </c>
      <c r="U51" s="480">
        <f t="shared" si="22"/>
        <v>0</v>
      </c>
      <c r="V51" s="436">
        <f t="shared" si="0"/>
        <v>0</v>
      </c>
      <c r="W51" s="227"/>
      <c r="X51" s="227"/>
    </row>
    <row r="52" spans="1:24" x14ac:dyDescent="0.3">
      <c r="A52" s="585" t="s">
        <v>542</v>
      </c>
      <c r="B52" s="464"/>
      <c r="C52" s="432"/>
      <c r="D52" s="432"/>
      <c r="E52" s="432"/>
      <c r="F52" s="432"/>
      <c r="G52" s="432"/>
      <c r="H52" s="432"/>
      <c r="I52" s="432"/>
      <c r="J52" s="432"/>
      <c r="K52" s="432"/>
      <c r="L52" s="585" t="s">
        <v>546</v>
      </c>
      <c r="M52" s="436">
        <f t="shared" ref="M52:M53" si="23">SUM($D$105*C52)</f>
        <v>0</v>
      </c>
      <c r="N52" s="436">
        <f t="shared" ref="N52:N53" si="24">SUM($D$106*D52)</f>
        <v>0</v>
      </c>
      <c r="O52" s="436">
        <f t="shared" ref="O52:O53" si="25">SUM($D$107*E52)</f>
        <v>0</v>
      </c>
      <c r="P52" s="436">
        <f t="shared" ref="P52:P53" si="26">SUM($D$108*F52)</f>
        <v>0</v>
      </c>
      <c r="Q52" s="436">
        <f t="shared" ref="Q52:Q53" si="27">SUM($D$109*G52)</f>
        <v>0</v>
      </c>
      <c r="R52" s="436">
        <f t="shared" ref="R52:R53" si="28">SUM($D$110*H52)</f>
        <v>0</v>
      </c>
      <c r="S52" s="436">
        <f t="shared" ref="S52:S53" si="29">SUM($D$111*I52)</f>
        <v>0</v>
      </c>
      <c r="T52" s="480">
        <f t="shared" si="21"/>
        <v>0</v>
      </c>
      <c r="U52" s="480">
        <f t="shared" si="22"/>
        <v>0</v>
      </c>
      <c r="V52" s="436">
        <f t="shared" si="0"/>
        <v>0</v>
      </c>
      <c r="W52" s="227"/>
      <c r="X52" s="227"/>
    </row>
    <row r="53" spans="1:24" x14ac:dyDescent="0.3">
      <c r="A53" s="585" t="s">
        <v>543</v>
      </c>
      <c r="B53" s="464"/>
      <c r="C53" s="432"/>
      <c r="D53" s="432"/>
      <c r="E53" s="432"/>
      <c r="F53" s="432"/>
      <c r="G53" s="432"/>
      <c r="H53" s="432"/>
      <c r="I53" s="432"/>
      <c r="J53" s="432"/>
      <c r="K53" s="432"/>
      <c r="L53" s="586" t="s">
        <v>547</v>
      </c>
      <c r="M53" s="436">
        <f t="shared" si="23"/>
        <v>0</v>
      </c>
      <c r="N53" s="436">
        <f t="shared" si="24"/>
        <v>0</v>
      </c>
      <c r="O53" s="436">
        <f t="shared" si="25"/>
        <v>0</v>
      </c>
      <c r="P53" s="436">
        <f t="shared" si="26"/>
        <v>0</v>
      </c>
      <c r="Q53" s="436">
        <f t="shared" si="27"/>
        <v>0</v>
      </c>
      <c r="R53" s="436">
        <f t="shared" si="28"/>
        <v>0</v>
      </c>
      <c r="S53" s="436">
        <f t="shared" si="29"/>
        <v>0</v>
      </c>
      <c r="T53" s="480">
        <f t="shared" si="21"/>
        <v>0</v>
      </c>
      <c r="U53" s="480">
        <f t="shared" si="22"/>
        <v>0</v>
      </c>
      <c r="V53" s="436">
        <f t="shared" si="0"/>
        <v>0</v>
      </c>
      <c r="W53" s="227"/>
      <c r="X53" s="227"/>
    </row>
    <row r="54" spans="1:24" x14ac:dyDescent="0.3">
      <c r="A54" s="507" t="s">
        <v>145</v>
      </c>
      <c r="B54" s="507"/>
      <c r="C54" s="432"/>
      <c r="D54" s="432"/>
      <c r="E54" s="432"/>
      <c r="F54" s="432"/>
      <c r="G54" s="432"/>
      <c r="H54" s="432"/>
      <c r="I54" s="432"/>
      <c r="J54" s="432"/>
      <c r="K54" s="432"/>
      <c r="L54" s="471" t="s">
        <v>153</v>
      </c>
      <c r="M54" s="436">
        <f t="shared" ref="M54:M81" si="30">SUM($D$105*C54)</f>
        <v>0</v>
      </c>
      <c r="N54" s="436">
        <f t="shared" ref="N54:N81" si="31">SUM($D$106*D54)</f>
        <v>0</v>
      </c>
      <c r="O54" s="436">
        <f t="shared" ref="O54:O81" si="32">SUM($D$107*E54)</f>
        <v>0</v>
      </c>
      <c r="P54" s="436">
        <f t="shared" ref="P54:P81" si="33">SUM($D$108*F54)</f>
        <v>0</v>
      </c>
      <c r="Q54" s="436">
        <f t="shared" ref="Q54:Q81" si="34">SUM($D$109*G54)</f>
        <v>0</v>
      </c>
      <c r="R54" s="436">
        <f t="shared" ref="R54:R81" si="35">SUM($D$110*H54)</f>
        <v>0</v>
      </c>
      <c r="S54" s="436">
        <f t="shared" ref="S54:S81" si="36">SUM($D$111*I54)</f>
        <v>0</v>
      </c>
      <c r="T54" s="480">
        <f t="shared" si="21"/>
        <v>0</v>
      </c>
      <c r="U54" s="480">
        <f t="shared" si="22"/>
        <v>0</v>
      </c>
      <c r="V54" s="436">
        <f t="shared" si="0"/>
        <v>0</v>
      </c>
      <c r="W54" s="227"/>
      <c r="X54" s="227"/>
    </row>
    <row r="55" spans="1:24" x14ac:dyDescent="0.3">
      <c r="A55" s="583" t="s">
        <v>460</v>
      </c>
      <c r="B55" s="465"/>
      <c r="C55" s="432"/>
      <c r="D55" s="432"/>
      <c r="E55" s="432"/>
      <c r="F55" s="432"/>
      <c r="G55" s="432"/>
      <c r="H55" s="432"/>
      <c r="I55" s="432"/>
      <c r="J55" s="432"/>
      <c r="K55" s="432"/>
      <c r="L55" s="583" t="s">
        <v>483</v>
      </c>
      <c r="M55" s="436">
        <f t="shared" si="30"/>
        <v>0</v>
      </c>
      <c r="N55" s="436">
        <f t="shared" si="31"/>
        <v>0</v>
      </c>
      <c r="O55" s="436">
        <f t="shared" si="32"/>
        <v>0</v>
      </c>
      <c r="P55" s="436">
        <f t="shared" si="33"/>
        <v>0</v>
      </c>
      <c r="Q55" s="436">
        <f t="shared" si="34"/>
        <v>0</v>
      </c>
      <c r="R55" s="436">
        <f t="shared" si="35"/>
        <v>0</v>
      </c>
      <c r="S55" s="436">
        <f t="shared" si="36"/>
        <v>0</v>
      </c>
      <c r="T55" s="480">
        <f t="shared" si="21"/>
        <v>0</v>
      </c>
      <c r="U55" s="480">
        <f t="shared" si="22"/>
        <v>0</v>
      </c>
      <c r="V55" s="436">
        <f t="shared" si="0"/>
        <v>0</v>
      </c>
      <c r="W55" s="227"/>
      <c r="X55" s="227"/>
    </row>
    <row r="56" spans="1:24" x14ac:dyDescent="0.3">
      <c r="A56" s="34" t="s">
        <v>461</v>
      </c>
      <c r="B56" s="465"/>
      <c r="C56" s="432"/>
      <c r="D56" s="432"/>
      <c r="E56" s="432"/>
      <c r="F56" s="432"/>
      <c r="G56" s="432"/>
      <c r="H56" s="432"/>
      <c r="I56" s="432"/>
      <c r="J56" s="432"/>
      <c r="K56" s="432"/>
      <c r="L56" s="583" t="s">
        <v>484</v>
      </c>
      <c r="M56" s="436">
        <f t="shared" si="30"/>
        <v>0</v>
      </c>
      <c r="N56" s="436">
        <f t="shared" si="31"/>
        <v>0</v>
      </c>
      <c r="O56" s="436">
        <f t="shared" si="32"/>
        <v>0</v>
      </c>
      <c r="P56" s="436">
        <f t="shared" si="33"/>
        <v>0</v>
      </c>
      <c r="Q56" s="436">
        <f t="shared" si="34"/>
        <v>0</v>
      </c>
      <c r="R56" s="436">
        <f t="shared" si="35"/>
        <v>0</v>
      </c>
      <c r="S56" s="436">
        <f t="shared" si="36"/>
        <v>0</v>
      </c>
      <c r="T56" s="480">
        <f t="shared" si="21"/>
        <v>0</v>
      </c>
      <c r="U56" s="480">
        <f t="shared" si="22"/>
        <v>0</v>
      </c>
      <c r="V56" s="436">
        <f t="shared" si="0"/>
        <v>0</v>
      </c>
      <c r="W56" s="227"/>
      <c r="X56" s="227"/>
    </row>
    <row r="57" spans="1:24" x14ac:dyDescent="0.3">
      <c r="A57" s="467" t="s">
        <v>435</v>
      </c>
      <c r="B57" s="466"/>
      <c r="C57" s="432"/>
      <c r="D57" s="432"/>
      <c r="E57" s="432"/>
      <c r="F57" s="432"/>
      <c r="G57" s="432"/>
      <c r="H57" s="432"/>
      <c r="I57" s="432"/>
      <c r="J57" s="432"/>
      <c r="K57" s="432"/>
      <c r="L57" s="474" t="s">
        <v>437</v>
      </c>
      <c r="M57" s="436">
        <f t="shared" si="30"/>
        <v>0</v>
      </c>
      <c r="N57" s="436">
        <f t="shared" si="31"/>
        <v>0</v>
      </c>
      <c r="O57" s="436">
        <f t="shared" si="32"/>
        <v>0</v>
      </c>
      <c r="P57" s="436">
        <f t="shared" si="33"/>
        <v>0</v>
      </c>
      <c r="Q57" s="436">
        <f t="shared" si="34"/>
        <v>0</v>
      </c>
      <c r="R57" s="436">
        <f t="shared" si="35"/>
        <v>0</v>
      </c>
      <c r="S57" s="436">
        <f t="shared" si="36"/>
        <v>0</v>
      </c>
      <c r="T57" s="480">
        <f t="shared" si="21"/>
        <v>0</v>
      </c>
      <c r="U57" s="480">
        <f t="shared" si="22"/>
        <v>0</v>
      </c>
      <c r="V57" s="436">
        <f t="shared" si="0"/>
        <v>0</v>
      </c>
      <c r="W57" s="227"/>
      <c r="X57" s="227"/>
    </row>
    <row r="58" spans="1:24" x14ac:dyDescent="0.3">
      <c r="A58" s="506" t="s">
        <v>154</v>
      </c>
      <c r="B58" s="506"/>
      <c r="C58" s="432"/>
      <c r="D58" s="432"/>
      <c r="E58" s="432"/>
      <c r="F58" s="432"/>
      <c r="G58" s="432"/>
      <c r="H58" s="432"/>
      <c r="I58" s="432"/>
      <c r="J58" s="432"/>
      <c r="K58" s="432"/>
      <c r="L58" s="471" t="s">
        <v>155</v>
      </c>
      <c r="M58" s="436">
        <f t="shared" si="30"/>
        <v>0</v>
      </c>
      <c r="N58" s="436">
        <f t="shared" si="31"/>
        <v>0</v>
      </c>
      <c r="O58" s="436">
        <f t="shared" si="32"/>
        <v>0</v>
      </c>
      <c r="P58" s="436">
        <f t="shared" si="33"/>
        <v>0</v>
      </c>
      <c r="Q58" s="436">
        <f t="shared" si="34"/>
        <v>0</v>
      </c>
      <c r="R58" s="436">
        <f t="shared" si="35"/>
        <v>0</v>
      </c>
      <c r="S58" s="436">
        <f t="shared" si="36"/>
        <v>0</v>
      </c>
      <c r="T58" s="480">
        <f t="shared" si="21"/>
        <v>0</v>
      </c>
      <c r="U58" s="480">
        <f t="shared" si="22"/>
        <v>0</v>
      </c>
      <c r="V58" s="436">
        <f t="shared" si="0"/>
        <v>0</v>
      </c>
      <c r="W58" s="227"/>
      <c r="X58" s="227"/>
    </row>
    <row r="59" spans="1:24" x14ac:dyDescent="0.3">
      <c r="A59" s="583" t="s">
        <v>462</v>
      </c>
      <c r="B59" s="468"/>
      <c r="C59" s="432"/>
      <c r="D59" s="432"/>
      <c r="E59" s="432"/>
      <c r="F59" s="432"/>
      <c r="G59" s="432"/>
      <c r="H59" s="432"/>
      <c r="I59" s="432"/>
      <c r="J59" s="432"/>
      <c r="K59" s="432"/>
      <c r="L59" s="583" t="s">
        <v>485</v>
      </c>
      <c r="M59" s="436">
        <f t="shared" si="30"/>
        <v>0</v>
      </c>
      <c r="N59" s="436">
        <f t="shared" si="31"/>
        <v>0</v>
      </c>
      <c r="O59" s="436">
        <f t="shared" si="32"/>
        <v>0</v>
      </c>
      <c r="P59" s="436">
        <f t="shared" si="33"/>
        <v>0</v>
      </c>
      <c r="Q59" s="436">
        <f t="shared" si="34"/>
        <v>0</v>
      </c>
      <c r="R59" s="436">
        <f t="shared" si="35"/>
        <v>0</v>
      </c>
      <c r="S59" s="436">
        <f t="shared" si="36"/>
        <v>0</v>
      </c>
      <c r="T59" s="480">
        <f t="shared" si="21"/>
        <v>0</v>
      </c>
      <c r="U59" s="480">
        <f t="shared" si="22"/>
        <v>0</v>
      </c>
      <c r="V59" s="436">
        <f t="shared" si="0"/>
        <v>0</v>
      </c>
      <c r="W59" s="227"/>
      <c r="X59" s="227"/>
    </row>
    <row r="60" spans="1:24" x14ac:dyDescent="0.3">
      <c r="A60" s="583" t="s">
        <v>463</v>
      </c>
      <c r="B60" s="468"/>
      <c r="C60" s="432"/>
      <c r="D60" s="432"/>
      <c r="E60" s="432"/>
      <c r="F60" s="432"/>
      <c r="G60" s="432"/>
      <c r="H60" s="432"/>
      <c r="I60" s="432"/>
      <c r="J60" s="432"/>
      <c r="K60" s="432"/>
      <c r="L60" s="583" t="s">
        <v>486</v>
      </c>
      <c r="M60" s="436">
        <f t="shared" si="30"/>
        <v>0</v>
      </c>
      <c r="N60" s="436">
        <f t="shared" si="31"/>
        <v>0</v>
      </c>
      <c r="O60" s="436">
        <f t="shared" si="32"/>
        <v>0</v>
      </c>
      <c r="P60" s="436">
        <f t="shared" si="33"/>
        <v>0</v>
      </c>
      <c r="Q60" s="436">
        <f t="shared" si="34"/>
        <v>0</v>
      </c>
      <c r="R60" s="436">
        <f t="shared" si="35"/>
        <v>0</v>
      </c>
      <c r="S60" s="436">
        <f t="shared" si="36"/>
        <v>0</v>
      </c>
      <c r="T60" s="480">
        <f t="shared" si="21"/>
        <v>0</v>
      </c>
      <c r="U60" s="480">
        <f t="shared" si="22"/>
        <v>0</v>
      </c>
      <c r="V60" s="436">
        <f t="shared" si="0"/>
        <v>0</v>
      </c>
      <c r="W60" s="227"/>
      <c r="X60" s="227"/>
    </row>
    <row r="61" spans="1:24" x14ac:dyDescent="0.3">
      <c r="A61" s="462" t="s">
        <v>418</v>
      </c>
      <c r="B61" s="469"/>
      <c r="C61" s="432"/>
      <c r="D61" s="432"/>
      <c r="E61" s="432"/>
      <c r="F61" s="432"/>
      <c r="G61" s="432"/>
      <c r="H61" s="432"/>
      <c r="I61" s="432"/>
      <c r="J61" s="432"/>
      <c r="K61" s="432"/>
      <c r="L61" s="474" t="s">
        <v>419</v>
      </c>
      <c r="M61" s="436">
        <f t="shared" si="30"/>
        <v>0</v>
      </c>
      <c r="N61" s="436">
        <f t="shared" si="31"/>
        <v>0</v>
      </c>
      <c r="O61" s="436">
        <f t="shared" si="32"/>
        <v>0</v>
      </c>
      <c r="P61" s="436">
        <f t="shared" si="33"/>
        <v>0</v>
      </c>
      <c r="Q61" s="436">
        <f t="shared" si="34"/>
        <v>0</v>
      </c>
      <c r="R61" s="436">
        <f t="shared" si="35"/>
        <v>0</v>
      </c>
      <c r="S61" s="436">
        <f t="shared" si="36"/>
        <v>0</v>
      </c>
      <c r="T61" s="480">
        <f t="shared" si="21"/>
        <v>0</v>
      </c>
      <c r="U61" s="480">
        <f t="shared" si="22"/>
        <v>0</v>
      </c>
      <c r="V61" s="436">
        <f t="shared" si="0"/>
        <v>0</v>
      </c>
      <c r="W61" s="227"/>
      <c r="X61" s="227"/>
    </row>
    <row r="62" spans="1:24" x14ac:dyDescent="0.3">
      <c r="A62" s="506" t="s">
        <v>156</v>
      </c>
      <c r="B62" s="506"/>
      <c r="C62" s="432"/>
      <c r="D62" s="432"/>
      <c r="E62" s="432"/>
      <c r="F62" s="432"/>
      <c r="G62" s="432"/>
      <c r="H62" s="432"/>
      <c r="I62" s="432"/>
      <c r="J62" s="432"/>
      <c r="K62" s="432"/>
      <c r="L62" s="471" t="s">
        <v>157</v>
      </c>
      <c r="M62" s="436">
        <f t="shared" si="30"/>
        <v>0</v>
      </c>
      <c r="N62" s="436">
        <f t="shared" si="31"/>
        <v>0</v>
      </c>
      <c r="O62" s="436">
        <f t="shared" si="32"/>
        <v>0</v>
      </c>
      <c r="P62" s="436">
        <f t="shared" si="33"/>
        <v>0</v>
      </c>
      <c r="Q62" s="436">
        <f t="shared" si="34"/>
        <v>0</v>
      </c>
      <c r="R62" s="436">
        <f t="shared" si="35"/>
        <v>0</v>
      </c>
      <c r="S62" s="436">
        <f t="shared" si="36"/>
        <v>0</v>
      </c>
      <c r="T62" s="480">
        <f t="shared" si="21"/>
        <v>0</v>
      </c>
      <c r="U62" s="480">
        <f t="shared" si="22"/>
        <v>0</v>
      </c>
      <c r="V62" s="436">
        <f t="shared" si="0"/>
        <v>0</v>
      </c>
      <c r="W62" s="227"/>
      <c r="X62" s="227"/>
    </row>
    <row r="63" spans="1:24" x14ac:dyDescent="0.3">
      <c r="A63" s="399" t="s">
        <v>464</v>
      </c>
      <c r="B63" s="468"/>
      <c r="C63" s="432"/>
      <c r="D63" s="432"/>
      <c r="E63" s="432"/>
      <c r="F63" s="432"/>
      <c r="G63" s="432"/>
      <c r="H63" s="432"/>
      <c r="I63" s="432"/>
      <c r="J63" s="432"/>
      <c r="K63" s="432"/>
      <c r="L63" s="583" t="s">
        <v>487</v>
      </c>
      <c r="M63" s="436">
        <f t="shared" si="30"/>
        <v>0</v>
      </c>
      <c r="N63" s="436">
        <f t="shared" si="31"/>
        <v>0</v>
      </c>
      <c r="O63" s="436">
        <f t="shared" si="32"/>
        <v>0</v>
      </c>
      <c r="P63" s="436">
        <f t="shared" si="33"/>
        <v>0</v>
      </c>
      <c r="Q63" s="436">
        <f t="shared" si="34"/>
        <v>0</v>
      </c>
      <c r="R63" s="436">
        <f t="shared" si="35"/>
        <v>0</v>
      </c>
      <c r="S63" s="436">
        <f t="shared" si="36"/>
        <v>0</v>
      </c>
      <c r="T63" s="480">
        <f t="shared" si="21"/>
        <v>0</v>
      </c>
      <c r="U63" s="480">
        <f t="shared" si="22"/>
        <v>0</v>
      </c>
      <c r="V63" s="436">
        <f t="shared" si="0"/>
        <v>0</v>
      </c>
      <c r="W63" s="227"/>
      <c r="X63" s="227"/>
    </row>
    <row r="64" spans="1:24" x14ac:dyDescent="0.3">
      <c r="A64" s="506" t="s">
        <v>362</v>
      </c>
      <c r="B64" s="506"/>
      <c r="C64" s="432"/>
      <c r="D64" s="432"/>
      <c r="E64" s="432"/>
      <c r="F64" s="432"/>
      <c r="G64" s="432"/>
      <c r="H64" s="432"/>
      <c r="I64" s="432"/>
      <c r="J64" s="432"/>
      <c r="K64" s="432"/>
      <c r="L64" s="471" t="s">
        <v>171</v>
      </c>
      <c r="M64" s="436">
        <f t="shared" si="30"/>
        <v>0</v>
      </c>
      <c r="N64" s="436">
        <f t="shared" si="31"/>
        <v>0</v>
      </c>
      <c r="O64" s="436">
        <f t="shared" si="32"/>
        <v>0</v>
      </c>
      <c r="P64" s="436">
        <f t="shared" si="33"/>
        <v>0</v>
      </c>
      <c r="Q64" s="436">
        <f t="shared" si="34"/>
        <v>0</v>
      </c>
      <c r="R64" s="436">
        <f t="shared" si="35"/>
        <v>0</v>
      </c>
      <c r="S64" s="436">
        <f t="shared" si="36"/>
        <v>0</v>
      </c>
      <c r="T64" s="480">
        <f t="shared" si="21"/>
        <v>0</v>
      </c>
      <c r="U64" s="480">
        <f t="shared" si="22"/>
        <v>0</v>
      </c>
      <c r="V64" s="436">
        <f t="shared" si="0"/>
        <v>0</v>
      </c>
      <c r="W64" s="227"/>
      <c r="X64" s="227"/>
    </row>
    <row r="65" spans="1:24" x14ac:dyDescent="0.3">
      <c r="A65" s="506" t="s">
        <v>164</v>
      </c>
      <c r="B65" s="506"/>
      <c r="C65" s="432"/>
      <c r="D65" s="432"/>
      <c r="E65" s="432"/>
      <c r="F65" s="432"/>
      <c r="G65" s="432"/>
      <c r="H65" s="432"/>
      <c r="I65" s="432"/>
      <c r="J65" s="432"/>
      <c r="K65" s="432"/>
      <c r="L65" s="471" t="s">
        <v>166</v>
      </c>
      <c r="M65" s="436">
        <f t="shared" si="30"/>
        <v>0</v>
      </c>
      <c r="N65" s="436">
        <f t="shared" si="31"/>
        <v>0</v>
      </c>
      <c r="O65" s="436">
        <f t="shared" si="32"/>
        <v>0</v>
      </c>
      <c r="P65" s="436">
        <f t="shared" si="33"/>
        <v>0</v>
      </c>
      <c r="Q65" s="436">
        <f t="shared" si="34"/>
        <v>0</v>
      </c>
      <c r="R65" s="436">
        <f t="shared" si="35"/>
        <v>0</v>
      </c>
      <c r="S65" s="436">
        <f t="shared" si="36"/>
        <v>0</v>
      </c>
      <c r="T65" s="480">
        <f t="shared" si="21"/>
        <v>0</v>
      </c>
      <c r="U65" s="480">
        <f t="shared" si="22"/>
        <v>0</v>
      </c>
      <c r="V65" s="436">
        <f t="shared" si="0"/>
        <v>0</v>
      </c>
      <c r="W65" s="227"/>
      <c r="X65" s="227"/>
    </row>
    <row r="66" spans="1:24" x14ac:dyDescent="0.3">
      <c r="A66" s="399" t="s">
        <v>465</v>
      </c>
      <c r="B66" s="468"/>
      <c r="C66" s="432"/>
      <c r="D66" s="432"/>
      <c r="E66" s="432"/>
      <c r="F66" s="432"/>
      <c r="G66" s="432"/>
      <c r="H66" s="432"/>
      <c r="I66" s="432"/>
      <c r="J66" s="432"/>
      <c r="K66" s="432"/>
      <c r="L66" s="583" t="s">
        <v>488</v>
      </c>
      <c r="M66" s="436">
        <f t="shared" si="30"/>
        <v>0</v>
      </c>
      <c r="N66" s="436">
        <f t="shared" si="31"/>
        <v>0</v>
      </c>
      <c r="O66" s="436">
        <f t="shared" si="32"/>
        <v>0</v>
      </c>
      <c r="P66" s="436">
        <f t="shared" si="33"/>
        <v>0</v>
      </c>
      <c r="Q66" s="436">
        <f t="shared" si="34"/>
        <v>0</v>
      </c>
      <c r="R66" s="436">
        <f t="shared" si="35"/>
        <v>0</v>
      </c>
      <c r="S66" s="436">
        <f t="shared" si="36"/>
        <v>0</v>
      </c>
      <c r="T66" s="480">
        <f t="shared" si="21"/>
        <v>0</v>
      </c>
      <c r="U66" s="480">
        <f t="shared" si="22"/>
        <v>0</v>
      </c>
      <c r="V66" s="436">
        <f t="shared" si="0"/>
        <v>0</v>
      </c>
      <c r="W66" s="227"/>
      <c r="X66" s="227"/>
    </row>
    <row r="67" spans="1:24" x14ac:dyDescent="0.3">
      <c r="A67" s="506" t="s">
        <v>165</v>
      </c>
      <c r="B67" s="506"/>
      <c r="C67" s="432"/>
      <c r="D67" s="432"/>
      <c r="E67" s="432"/>
      <c r="F67" s="432"/>
      <c r="G67" s="432"/>
      <c r="H67" s="432"/>
      <c r="I67" s="432"/>
      <c r="J67" s="432"/>
      <c r="K67" s="432"/>
      <c r="L67" s="471" t="s">
        <v>167</v>
      </c>
      <c r="M67" s="436">
        <f t="shared" si="30"/>
        <v>0</v>
      </c>
      <c r="N67" s="436">
        <f t="shared" si="31"/>
        <v>0</v>
      </c>
      <c r="O67" s="436">
        <f t="shared" si="32"/>
        <v>0</v>
      </c>
      <c r="P67" s="436">
        <f t="shared" si="33"/>
        <v>0</v>
      </c>
      <c r="Q67" s="436">
        <f t="shared" si="34"/>
        <v>0</v>
      </c>
      <c r="R67" s="436">
        <f t="shared" si="35"/>
        <v>0</v>
      </c>
      <c r="S67" s="436">
        <f t="shared" si="36"/>
        <v>0</v>
      </c>
      <c r="T67" s="480">
        <f t="shared" si="21"/>
        <v>0</v>
      </c>
      <c r="U67" s="480">
        <f t="shared" si="22"/>
        <v>0</v>
      </c>
      <c r="V67" s="436">
        <f t="shared" si="0"/>
        <v>0</v>
      </c>
      <c r="W67" s="227"/>
      <c r="X67" s="227"/>
    </row>
    <row r="68" spans="1:24" x14ac:dyDescent="0.3">
      <c r="A68" s="399" t="s">
        <v>466</v>
      </c>
      <c r="B68" s="468"/>
      <c r="C68" s="432"/>
      <c r="D68" s="432"/>
      <c r="E68" s="432"/>
      <c r="F68" s="432"/>
      <c r="G68" s="432"/>
      <c r="H68" s="432"/>
      <c r="I68" s="432"/>
      <c r="J68" s="432"/>
      <c r="K68" s="432"/>
      <c r="L68" s="583" t="s">
        <v>489</v>
      </c>
      <c r="M68" s="436">
        <f t="shared" si="30"/>
        <v>0</v>
      </c>
      <c r="N68" s="436">
        <f t="shared" si="31"/>
        <v>0</v>
      </c>
      <c r="O68" s="436">
        <f t="shared" si="32"/>
        <v>0</v>
      </c>
      <c r="P68" s="436">
        <f t="shared" si="33"/>
        <v>0</v>
      </c>
      <c r="Q68" s="436">
        <f t="shared" si="34"/>
        <v>0</v>
      </c>
      <c r="R68" s="436">
        <f t="shared" si="35"/>
        <v>0</v>
      </c>
      <c r="S68" s="436">
        <f t="shared" si="36"/>
        <v>0</v>
      </c>
      <c r="T68" s="480">
        <f t="shared" si="21"/>
        <v>0</v>
      </c>
      <c r="U68" s="480">
        <f t="shared" si="22"/>
        <v>0</v>
      </c>
      <c r="V68" s="436">
        <f t="shared" si="0"/>
        <v>0</v>
      </c>
      <c r="W68" s="227"/>
      <c r="X68" s="227"/>
    </row>
    <row r="69" spans="1:24" x14ac:dyDescent="0.3">
      <c r="A69" s="462" t="s">
        <v>421</v>
      </c>
      <c r="B69" s="470"/>
      <c r="C69" s="432"/>
      <c r="D69" s="432"/>
      <c r="E69" s="432"/>
      <c r="F69" s="432"/>
      <c r="G69" s="432"/>
      <c r="H69" s="432"/>
      <c r="I69" s="432"/>
      <c r="J69" s="432"/>
      <c r="K69" s="432"/>
      <c r="L69" s="474" t="s">
        <v>420</v>
      </c>
      <c r="M69" s="436">
        <f t="shared" si="30"/>
        <v>0</v>
      </c>
      <c r="N69" s="436">
        <f t="shared" si="31"/>
        <v>0</v>
      </c>
      <c r="O69" s="436">
        <f t="shared" si="32"/>
        <v>0</v>
      </c>
      <c r="P69" s="436">
        <f t="shared" si="33"/>
        <v>0</v>
      </c>
      <c r="Q69" s="436">
        <f t="shared" si="34"/>
        <v>0</v>
      </c>
      <c r="R69" s="436">
        <f t="shared" si="35"/>
        <v>0</v>
      </c>
      <c r="S69" s="436">
        <f t="shared" si="36"/>
        <v>0</v>
      </c>
      <c r="T69" s="480">
        <f t="shared" si="21"/>
        <v>0</v>
      </c>
      <c r="U69" s="480">
        <f t="shared" si="22"/>
        <v>0</v>
      </c>
      <c r="V69" s="436">
        <f t="shared" si="0"/>
        <v>0</v>
      </c>
      <c r="W69" s="227"/>
      <c r="X69" s="227"/>
    </row>
    <row r="70" spans="1:24" hidden="1" x14ac:dyDescent="0.3">
      <c r="A70" s="222" t="s">
        <v>111</v>
      </c>
      <c r="B70" s="237"/>
      <c r="C70" s="235"/>
      <c r="D70" s="235"/>
      <c r="E70" s="235"/>
      <c r="F70" s="235"/>
      <c r="G70" s="235"/>
      <c r="H70" s="235"/>
      <c r="I70" s="235"/>
      <c r="J70" s="432">
        <v>53</v>
      </c>
      <c r="K70" s="432">
        <v>53</v>
      </c>
      <c r="L70" s="238" t="s">
        <v>110</v>
      </c>
      <c r="M70" s="436">
        <f t="shared" si="30"/>
        <v>0</v>
      </c>
      <c r="N70" s="436">
        <f t="shared" si="31"/>
        <v>0</v>
      </c>
      <c r="O70" s="436">
        <f t="shared" si="32"/>
        <v>0</v>
      </c>
      <c r="P70" s="436">
        <f t="shared" si="33"/>
        <v>0</v>
      </c>
      <c r="Q70" s="436">
        <f t="shared" si="34"/>
        <v>0</v>
      </c>
      <c r="R70" s="436">
        <f t="shared" si="35"/>
        <v>0</v>
      </c>
      <c r="S70" s="436">
        <f t="shared" si="36"/>
        <v>0</v>
      </c>
      <c r="T70" s="436"/>
      <c r="U70" s="436"/>
      <c r="V70" s="436">
        <f t="shared" ref="V70:V79" si="37">SUM(M70:S70)</f>
        <v>0</v>
      </c>
      <c r="W70" s="227"/>
      <c r="X70" s="227"/>
    </row>
    <row r="71" spans="1:24" hidden="1" x14ac:dyDescent="0.3">
      <c r="A71" s="222" t="s">
        <v>92</v>
      </c>
      <c r="B71" s="239"/>
      <c r="C71" s="235"/>
      <c r="D71" s="235"/>
      <c r="E71" s="235"/>
      <c r="F71" s="235"/>
      <c r="G71" s="235"/>
      <c r="H71" s="235"/>
      <c r="I71" s="235"/>
      <c r="J71" s="432">
        <v>54</v>
      </c>
      <c r="K71" s="432">
        <v>54</v>
      </c>
      <c r="L71" s="238" t="s">
        <v>93</v>
      </c>
      <c r="M71" s="436">
        <f t="shared" si="30"/>
        <v>0</v>
      </c>
      <c r="N71" s="436">
        <f t="shared" si="31"/>
        <v>0</v>
      </c>
      <c r="O71" s="436">
        <f t="shared" si="32"/>
        <v>0</v>
      </c>
      <c r="P71" s="436">
        <f t="shared" si="33"/>
        <v>0</v>
      </c>
      <c r="Q71" s="436">
        <f t="shared" si="34"/>
        <v>0</v>
      </c>
      <c r="R71" s="436">
        <f t="shared" si="35"/>
        <v>0</v>
      </c>
      <c r="S71" s="436">
        <f t="shared" si="36"/>
        <v>0</v>
      </c>
      <c r="T71" s="436"/>
      <c r="U71" s="436"/>
      <c r="V71" s="436">
        <f t="shared" si="37"/>
        <v>0</v>
      </c>
      <c r="W71" s="227"/>
      <c r="X71" s="227"/>
    </row>
    <row r="72" spans="1:24" hidden="1" x14ac:dyDescent="0.3">
      <c r="A72" s="222" t="s">
        <v>94</v>
      </c>
      <c r="B72" s="237"/>
      <c r="C72" s="235"/>
      <c r="D72" s="235"/>
      <c r="E72" s="235"/>
      <c r="F72" s="235"/>
      <c r="G72" s="235"/>
      <c r="H72" s="235"/>
      <c r="I72" s="235"/>
      <c r="J72" s="432">
        <v>55</v>
      </c>
      <c r="K72" s="432">
        <v>55</v>
      </c>
      <c r="L72" s="238" t="s">
        <v>95</v>
      </c>
      <c r="M72" s="436">
        <f t="shared" si="30"/>
        <v>0</v>
      </c>
      <c r="N72" s="436">
        <f t="shared" si="31"/>
        <v>0</v>
      </c>
      <c r="O72" s="436">
        <f t="shared" si="32"/>
        <v>0</v>
      </c>
      <c r="P72" s="436">
        <f t="shared" si="33"/>
        <v>0</v>
      </c>
      <c r="Q72" s="436">
        <f t="shared" si="34"/>
        <v>0</v>
      </c>
      <c r="R72" s="436">
        <f t="shared" si="35"/>
        <v>0</v>
      </c>
      <c r="S72" s="436">
        <f t="shared" si="36"/>
        <v>0</v>
      </c>
      <c r="T72" s="436"/>
      <c r="U72" s="436"/>
      <c r="V72" s="436">
        <f t="shared" si="37"/>
        <v>0</v>
      </c>
      <c r="W72" s="227"/>
      <c r="X72" s="227"/>
    </row>
    <row r="73" spans="1:24" hidden="1" x14ac:dyDescent="0.3">
      <c r="A73" s="240" t="s">
        <v>230</v>
      </c>
      <c r="B73" s="241"/>
      <c r="C73" s="235"/>
      <c r="D73" s="235"/>
      <c r="E73" s="235"/>
      <c r="F73" s="235"/>
      <c r="G73" s="235"/>
      <c r="H73" s="235"/>
      <c r="I73" s="235"/>
      <c r="J73" s="432">
        <v>56</v>
      </c>
      <c r="K73" s="432">
        <v>56</v>
      </c>
      <c r="L73" s="238" t="s">
        <v>233</v>
      </c>
      <c r="M73" s="436">
        <f t="shared" si="30"/>
        <v>0</v>
      </c>
      <c r="N73" s="436">
        <f t="shared" si="31"/>
        <v>0</v>
      </c>
      <c r="O73" s="436">
        <f t="shared" si="32"/>
        <v>0</v>
      </c>
      <c r="P73" s="436">
        <f t="shared" si="33"/>
        <v>0</v>
      </c>
      <c r="Q73" s="436">
        <f t="shared" si="34"/>
        <v>0</v>
      </c>
      <c r="R73" s="436">
        <f t="shared" si="35"/>
        <v>0</v>
      </c>
      <c r="S73" s="436">
        <f t="shared" si="36"/>
        <v>0</v>
      </c>
      <c r="T73" s="436"/>
      <c r="U73" s="436"/>
      <c r="V73" s="436">
        <f t="shared" si="37"/>
        <v>0</v>
      </c>
      <c r="W73" s="227"/>
      <c r="X73" s="227"/>
    </row>
    <row r="74" spans="1:24" hidden="1" x14ac:dyDescent="0.3">
      <c r="A74" s="240" t="s">
        <v>232</v>
      </c>
      <c r="B74" s="241"/>
      <c r="C74" s="235"/>
      <c r="D74" s="235"/>
      <c r="E74" s="235"/>
      <c r="F74" s="235"/>
      <c r="G74" s="235"/>
      <c r="H74" s="235"/>
      <c r="I74" s="235"/>
      <c r="J74" s="432">
        <v>57</v>
      </c>
      <c r="K74" s="432">
        <v>57</v>
      </c>
      <c r="L74" s="238" t="s">
        <v>234</v>
      </c>
      <c r="M74" s="436">
        <f t="shared" si="30"/>
        <v>0</v>
      </c>
      <c r="N74" s="436">
        <f t="shared" si="31"/>
        <v>0</v>
      </c>
      <c r="O74" s="436">
        <f t="shared" si="32"/>
        <v>0</v>
      </c>
      <c r="P74" s="436">
        <f t="shared" si="33"/>
        <v>0</v>
      </c>
      <c r="Q74" s="436">
        <f t="shared" si="34"/>
        <v>0</v>
      </c>
      <c r="R74" s="436">
        <f t="shared" si="35"/>
        <v>0</v>
      </c>
      <c r="S74" s="436">
        <f t="shared" si="36"/>
        <v>0</v>
      </c>
      <c r="T74" s="436"/>
      <c r="U74" s="436"/>
      <c r="V74" s="436">
        <f t="shared" si="37"/>
        <v>0</v>
      </c>
      <c r="W74" s="227"/>
      <c r="X74" s="227"/>
    </row>
    <row r="75" spans="1:24" hidden="1" x14ac:dyDescent="0.3">
      <c r="A75" s="222" t="s">
        <v>225</v>
      </c>
      <c r="B75" s="237"/>
      <c r="C75" s="235"/>
      <c r="D75" s="235"/>
      <c r="E75" s="235"/>
      <c r="F75" s="235"/>
      <c r="G75" s="235"/>
      <c r="H75" s="235"/>
      <c r="I75" s="235"/>
      <c r="J75" s="432">
        <v>58</v>
      </c>
      <c r="K75" s="432">
        <v>58</v>
      </c>
      <c r="L75" s="238" t="s">
        <v>126</v>
      </c>
      <c r="M75" s="436">
        <f t="shared" si="30"/>
        <v>0</v>
      </c>
      <c r="N75" s="436">
        <f t="shared" si="31"/>
        <v>0</v>
      </c>
      <c r="O75" s="436">
        <f t="shared" si="32"/>
        <v>0</v>
      </c>
      <c r="P75" s="436">
        <f t="shared" si="33"/>
        <v>0</v>
      </c>
      <c r="Q75" s="436">
        <f t="shared" si="34"/>
        <v>0</v>
      </c>
      <c r="R75" s="436">
        <f t="shared" si="35"/>
        <v>0</v>
      </c>
      <c r="S75" s="436">
        <f t="shared" si="36"/>
        <v>0</v>
      </c>
      <c r="T75" s="436"/>
      <c r="U75" s="436"/>
      <c r="V75" s="436">
        <f t="shared" si="37"/>
        <v>0</v>
      </c>
      <c r="W75" s="227"/>
      <c r="X75" s="227"/>
    </row>
    <row r="76" spans="1:24" hidden="1" x14ac:dyDescent="0.3">
      <c r="A76" s="222" t="s">
        <v>160</v>
      </c>
      <c r="B76" s="237"/>
      <c r="C76" s="235"/>
      <c r="D76" s="235"/>
      <c r="E76" s="235"/>
      <c r="F76" s="235"/>
      <c r="G76" s="235"/>
      <c r="H76" s="235"/>
      <c r="I76" s="235"/>
      <c r="J76" s="432">
        <v>59</v>
      </c>
      <c r="K76" s="432">
        <v>59</v>
      </c>
      <c r="L76" s="238" t="s">
        <v>162</v>
      </c>
      <c r="M76" s="436">
        <f t="shared" si="30"/>
        <v>0</v>
      </c>
      <c r="N76" s="436">
        <f t="shared" si="31"/>
        <v>0</v>
      </c>
      <c r="O76" s="436">
        <f t="shared" si="32"/>
        <v>0</v>
      </c>
      <c r="P76" s="436">
        <f t="shared" si="33"/>
        <v>0</v>
      </c>
      <c r="Q76" s="436">
        <f t="shared" si="34"/>
        <v>0</v>
      </c>
      <c r="R76" s="436">
        <f t="shared" si="35"/>
        <v>0</v>
      </c>
      <c r="S76" s="436">
        <f t="shared" si="36"/>
        <v>0</v>
      </c>
      <c r="T76" s="436"/>
      <c r="U76" s="436"/>
      <c r="V76" s="436">
        <f t="shared" si="37"/>
        <v>0</v>
      </c>
      <c r="W76" s="227"/>
      <c r="X76" s="227"/>
    </row>
    <row r="77" spans="1:24" hidden="1" x14ac:dyDescent="0.3">
      <c r="A77" s="222" t="s">
        <v>161</v>
      </c>
      <c r="B77" s="237"/>
      <c r="C77" s="235"/>
      <c r="D77" s="235"/>
      <c r="E77" s="235"/>
      <c r="F77" s="235"/>
      <c r="G77" s="235"/>
      <c r="H77" s="235"/>
      <c r="I77" s="235"/>
      <c r="J77" s="432">
        <v>60</v>
      </c>
      <c r="K77" s="432">
        <v>60</v>
      </c>
      <c r="L77" s="238" t="s">
        <v>163</v>
      </c>
      <c r="M77" s="436">
        <f t="shared" si="30"/>
        <v>0</v>
      </c>
      <c r="N77" s="436">
        <f t="shared" si="31"/>
        <v>0</v>
      </c>
      <c r="O77" s="436">
        <f t="shared" si="32"/>
        <v>0</v>
      </c>
      <c r="P77" s="436">
        <f t="shared" si="33"/>
        <v>0</v>
      </c>
      <c r="Q77" s="436">
        <f t="shared" si="34"/>
        <v>0</v>
      </c>
      <c r="R77" s="436">
        <f t="shared" si="35"/>
        <v>0</v>
      </c>
      <c r="S77" s="436">
        <f t="shared" si="36"/>
        <v>0</v>
      </c>
      <c r="T77" s="436"/>
      <c r="U77" s="436"/>
      <c r="V77" s="436">
        <f t="shared" si="37"/>
        <v>0</v>
      </c>
      <c r="W77" s="227"/>
      <c r="X77" s="227"/>
    </row>
    <row r="78" spans="1:24" hidden="1" x14ac:dyDescent="0.3">
      <c r="A78" s="222" t="s">
        <v>226</v>
      </c>
      <c r="B78" s="237"/>
      <c r="C78" s="235"/>
      <c r="D78" s="235"/>
      <c r="E78" s="235"/>
      <c r="F78" s="235"/>
      <c r="G78" s="235"/>
      <c r="H78" s="235"/>
      <c r="I78" s="235"/>
      <c r="J78" s="432">
        <v>61</v>
      </c>
      <c r="K78" s="432">
        <v>61</v>
      </c>
      <c r="L78" s="238" t="s">
        <v>113</v>
      </c>
      <c r="M78" s="436">
        <f t="shared" si="30"/>
        <v>0</v>
      </c>
      <c r="N78" s="436">
        <f t="shared" si="31"/>
        <v>0</v>
      </c>
      <c r="O78" s="436">
        <f t="shared" si="32"/>
        <v>0</v>
      </c>
      <c r="P78" s="436">
        <f t="shared" si="33"/>
        <v>0</v>
      </c>
      <c r="Q78" s="436">
        <f t="shared" si="34"/>
        <v>0</v>
      </c>
      <c r="R78" s="436">
        <f t="shared" si="35"/>
        <v>0</v>
      </c>
      <c r="S78" s="436">
        <f t="shared" si="36"/>
        <v>0</v>
      </c>
      <c r="T78" s="436"/>
      <c r="U78" s="436"/>
      <c r="V78" s="436">
        <f t="shared" si="37"/>
        <v>0</v>
      </c>
      <c r="W78" s="227"/>
      <c r="X78" s="227"/>
    </row>
    <row r="79" spans="1:24" hidden="1" x14ac:dyDescent="0.3">
      <c r="A79" s="222" t="s">
        <v>159</v>
      </c>
      <c r="B79" s="237"/>
      <c r="C79" s="235"/>
      <c r="D79" s="235"/>
      <c r="E79" s="235"/>
      <c r="F79" s="235"/>
      <c r="G79" s="235"/>
      <c r="H79" s="235"/>
      <c r="I79" s="235"/>
      <c r="J79" s="433">
        <f t="shared" ref="J79:K79" si="38">SUM(J10:J78)</f>
        <v>513</v>
      </c>
      <c r="K79" s="433">
        <f t="shared" si="38"/>
        <v>513</v>
      </c>
      <c r="L79" s="238" t="s">
        <v>158</v>
      </c>
      <c r="M79" s="436">
        <f t="shared" si="30"/>
        <v>0</v>
      </c>
      <c r="N79" s="436">
        <f t="shared" si="31"/>
        <v>0</v>
      </c>
      <c r="O79" s="436">
        <f t="shared" si="32"/>
        <v>0</v>
      </c>
      <c r="P79" s="436">
        <f t="shared" si="33"/>
        <v>0</v>
      </c>
      <c r="Q79" s="436">
        <f t="shared" si="34"/>
        <v>0</v>
      </c>
      <c r="R79" s="436">
        <f t="shared" si="35"/>
        <v>0</v>
      </c>
      <c r="S79" s="436">
        <f t="shared" si="36"/>
        <v>0</v>
      </c>
      <c r="T79" s="489"/>
      <c r="U79" s="489"/>
      <c r="V79" s="436">
        <f t="shared" si="37"/>
        <v>0</v>
      </c>
      <c r="W79" s="227"/>
      <c r="X79" s="227"/>
    </row>
    <row r="80" spans="1:24" ht="18" hidden="1" x14ac:dyDescent="0.4">
      <c r="A80" s="222" t="s">
        <v>227</v>
      </c>
      <c r="B80" s="237"/>
      <c r="C80" s="235"/>
      <c r="D80" s="235"/>
      <c r="E80" s="235"/>
      <c r="F80" s="235"/>
      <c r="G80" s="235"/>
      <c r="H80" s="235"/>
      <c r="I80" s="235"/>
      <c r="J80" s="434" t="s">
        <v>27</v>
      </c>
      <c r="K80" s="434" t="s">
        <v>27</v>
      </c>
      <c r="L80" s="238" t="s">
        <v>140</v>
      </c>
      <c r="M80" s="436">
        <f t="shared" si="30"/>
        <v>0</v>
      </c>
      <c r="N80" s="436">
        <f t="shared" si="31"/>
        <v>0</v>
      </c>
      <c r="O80" s="436">
        <f t="shared" si="32"/>
        <v>0</v>
      </c>
      <c r="P80" s="436">
        <f t="shared" si="33"/>
        <v>0</v>
      </c>
      <c r="Q80" s="436">
        <f t="shared" si="34"/>
        <v>0</v>
      </c>
      <c r="R80" s="436">
        <f t="shared" si="35"/>
        <v>0</v>
      </c>
      <c r="S80" s="436">
        <f t="shared" si="36"/>
        <v>0</v>
      </c>
      <c r="T80" s="436">
        <f t="shared" ref="T80:T81" si="39">SUM(M80:S80)</f>
        <v>0</v>
      </c>
      <c r="U80" s="181"/>
      <c r="V80" s="181"/>
    </row>
    <row r="81" spans="1:22" hidden="1" x14ac:dyDescent="0.3">
      <c r="A81" s="222" t="s">
        <v>164</v>
      </c>
      <c r="B81" s="237"/>
      <c r="C81" s="235"/>
      <c r="D81" s="235"/>
      <c r="E81" s="235"/>
      <c r="F81" s="235"/>
      <c r="G81" s="235"/>
      <c r="H81" s="235"/>
      <c r="I81" s="235"/>
      <c r="J81" s="435" t="s">
        <v>550</v>
      </c>
      <c r="K81" s="435" t="s">
        <v>550</v>
      </c>
      <c r="L81" s="238" t="s">
        <v>166</v>
      </c>
      <c r="M81" s="436">
        <f t="shared" si="30"/>
        <v>0</v>
      </c>
      <c r="N81" s="436">
        <f t="shared" si="31"/>
        <v>0</v>
      </c>
      <c r="O81" s="436">
        <f t="shared" si="32"/>
        <v>0</v>
      </c>
      <c r="P81" s="436">
        <f t="shared" si="33"/>
        <v>0</v>
      </c>
      <c r="Q81" s="436">
        <f t="shared" si="34"/>
        <v>0</v>
      </c>
      <c r="R81" s="436">
        <f t="shared" si="35"/>
        <v>0</v>
      </c>
      <c r="S81" s="436">
        <f t="shared" si="36"/>
        <v>0</v>
      </c>
      <c r="T81" s="436">
        <f t="shared" si="39"/>
        <v>0</v>
      </c>
      <c r="U81" s="181"/>
      <c r="V81" s="181"/>
    </row>
    <row r="82" spans="1:22" hidden="1" x14ac:dyDescent="0.3">
      <c r="A82" s="222" t="s">
        <v>165</v>
      </c>
      <c r="B82" s="237"/>
      <c r="C82" s="235"/>
      <c r="D82" s="235"/>
      <c r="E82" s="235"/>
      <c r="F82" s="235"/>
      <c r="G82" s="235"/>
      <c r="H82" s="235"/>
      <c r="I82" s="235"/>
      <c r="J82" s="238" t="s">
        <v>167</v>
      </c>
      <c r="K82" s="236">
        <f>SUM($D$105*C82)</f>
        <v>0</v>
      </c>
      <c r="L82" s="236">
        <f>SUM($D$106*D82)</f>
        <v>0</v>
      </c>
      <c r="M82" s="436">
        <f>SUM($D$107*E82)</f>
        <v>0</v>
      </c>
      <c r="N82" s="436">
        <f>SUM($D$108*F82)</f>
        <v>0</v>
      </c>
      <c r="O82" s="436">
        <f>SUM($D$109*G82)</f>
        <v>0</v>
      </c>
      <c r="P82" s="436">
        <f>SUM($D$110*H82)</f>
        <v>0</v>
      </c>
      <c r="Q82" s="436">
        <f>SUM($D$111*I82)</f>
        <v>0</v>
      </c>
      <c r="R82" s="436">
        <f t="shared" ref="R82:R85" si="40">SUM(K82:Q82)</f>
        <v>0</v>
      </c>
      <c r="S82" s="181"/>
      <c r="T82" s="181"/>
      <c r="U82" s="34"/>
      <c r="V82" s="34"/>
    </row>
    <row r="83" spans="1:22" hidden="1" x14ac:dyDescent="0.3">
      <c r="A83" s="222" t="s">
        <v>228</v>
      </c>
      <c r="B83" s="237"/>
      <c r="C83" s="235"/>
      <c r="D83" s="235"/>
      <c r="E83" s="235"/>
      <c r="F83" s="235"/>
      <c r="G83" s="235"/>
      <c r="H83" s="235"/>
      <c r="I83" s="235"/>
      <c r="J83" s="238" t="s">
        <v>114</v>
      </c>
      <c r="K83" s="236">
        <f>SUM($D$105*C83)</f>
        <v>0</v>
      </c>
      <c r="L83" s="236">
        <f>SUM($D$106*D83)</f>
        <v>0</v>
      </c>
      <c r="M83" s="436">
        <f>SUM($D$107*E83)</f>
        <v>0</v>
      </c>
      <c r="N83" s="436">
        <f>SUM($D$108*F83)</f>
        <v>0</v>
      </c>
      <c r="O83" s="436">
        <f>SUM($D$109*G83)</f>
        <v>0</v>
      </c>
      <c r="P83" s="436">
        <f>SUM($D$110*H83)</f>
        <v>0</v>
      </c>
      <c r="Q83" s="436">
        <f>SUM($D$111*I83)</f>
        <v>0</v>
      </c>
      <c r="R83" s="436">
        <f t="shared" si="40"/>
        <v>0</v>
      </c>
      <c r="S83" s="181"/>
      <c r="T83" s="181"/>
      <c r="U83" s="34"/>
      <c r="V83" s="34"/>
    </row>
    <row r="84" spans="1:22" hidden="1" x14ac:dyDescent="0.3">
      <c r="A84" s="222" t="s">
        <v>169</v>
      </c>
      <c r="B84" s="237"/>
      <c r="C84" s="235"/>
      <c r="D84" s="235"/>
      <c r="E84" s="235"/>
      <c r="F84" s="235"/>
      <c r="G84" s="235"/>
      <c r="H84" s="235"/>
      <c r="I84" s="235"/>
      <c r="J84" s="238" t="s">
        <v>171</v>
      </c>
      <c r="K84" s="236">
        <f>SUM($D$105*C84)</f>
        <v>0</v>
      </c>
      <c r="L84" s="236">
        <f>SUM($D$106*D84)</f>
        <v>0</v>
      </c>
      <c r="M84" s="436">
        <f>SUM($D$107*E84)</f>
        <v>0</v>
      </c>
      <c r="N84" s="436">
        <f>SUM($D$108*F84)</f>
        <v>0</v>
      </c>
      <c r="O84" s="436">
        <f>SUM($D$109*G84)</f>
        <v>0</v>
      </c>
      <c r="P84" s="436">
        <f>SUM($D$110*H84)</f>
        <v>0</v>
      </c>
      <c r="Q84" s="436">
        <f>SUM($D$111*I84)</f>
        <v>0</v>
      </c>
      <c r="R84" s="436">
        <f t="shared" si="40"/>
        <v>0</v>
      </c>
      <c r="S84" s="181"/>
      <c r="T84" s="181"/>
      <c r="U84" s="34"/>
      <c r="V84" s="34"/>
    </row>
    <row r="85" spans="1:22" hidden="1" x14ac:dyDescent="0.3">
      <c r="A85" s="222" t="s">
        <v>168</v>
      </c>
      <c r="B85" s="237"/>
      <c r="C85" s="235"/>
      <c r="D85" s="235"/>
      <c r="E85" s="235"/>
      <c r="F85" s="235"/>
      <c r="G85" s="235"/>
      <c r="H85" s="235"/>
      <c r="I85" s="235"/>
      <c r="J85" s="238" t="s">
        <v>170</v>
      </c>
      <c r="K85" s="236">
        <f>SUM($D$105*C85)</f>
        <v>0</v>
      </c>
      <c r="L85" s="236">
        <f>SUM($D$106*D85)</f>
        <v>0</v>
      </c>
      <c r="M85" s="436">
        <f>SUM($D$107*E85)</f>
        <v>0</v>
      </c>
      <c r="N85" s="436">
        <f>SUM($D$108*F85)</f>
        <v>0</v>
      </c>
      <c r="O85" s="436">
        <f>SUM($D$109*G85)</f>
        <v>0</v>
      </c>
      <c r="P85" s="436">
        <f>SUM($D$110*H85)</f>
        <v>0</v>
      </c>
      <c r="Q85" s="436">
        <f>SUM($D$111*I85)</f>
        <v>0</v>
      </c>
      <c r="R85" s="436">
        <f t="shared" si="40"/>
        <v>0</v>
      </c>
      <c r="S85" s="181"/>
      <c r="T85" s="181"/>
      <c r="U85" s="34"/>
      <c r="V85" s="34"/>
    </row>
    <row r="86" spans="1:22" x14ac:dyDescent="0.3">
      <c r="A86" s="222" t="s">
        <v>55</v>
      </c>
      <c r="B86" s="237"/>
      <c r="C86" s="242">
        <f t="shared" ref="C86:K86" si="41">SUM(C10:C69)</f>
        <v>0</v>
      </c>
      <c r="D86" s="242">
        <f t="shared" si="41"/>
        <v>0</v>
      </c>
      <c r="E86" s="242">
        <f t="shared" si="41"/>
        <v>0</v>
      </c>
      <c r="F86" s="242">
        <f t="shared" si="41"/>
        <v>0</v>
      </c>
      <c r="G86" s="242">
        <f t="shared" si="41"/>
        <v>0</v>
      </c>
      <c r="H86" s="242">
        <f t="shared" si="41"/>
        <v>0</v>
      </c>
      <c r="I86" s="242">
        <f>SUM(I10:I69)</f>
        <v>0</v>
      </c>
      <c r="J86" s="242">
        <f>SUM(J10:J69)</f>
        <v>0</v>
      </c>
      <c r="K86" s="242">
        <f t="shared" si="41"/>
        <v>0</v>
      </c>
      <c r="M86" s="476">
        <f>SUM(M10:M85)</f>
        <v>0</v>
      </c>
      <c r="N86" s="476">
        <f t="shared" ref="N86:U86" si="42">SUM(N10:N85)</f>
        <v>0</v>
      </c>
      <c r="O86" s="476">
        <f t="shared" si="42"/>
        <v>0</v>
      </c>
      <c r="P86" s="476">
        <f t="shared" si="42"/>
        <v>0</v>
      </c>
      <c r="Q86" s="476">
        <f t="shared" si="42"/>
        <v>0</v>
      </c>
      <c r="R86" s="476">
        <f t="shared" si="42"/>
        <v>0</v>
      </c>
      <c r="S86" s="476">
        <f t="shared" si="42"/>
        <v>0</v>
      </c>
      <c r="T86" s="476">
        <f t="shared" si="42"/>
        <v>0</v>
      </c>
      <c r="U86" s="476">
        <f t="shared" si="42"/>
        <v>0</v>
      </c>
      <c r="V86" s="476">
        <f>SUM(V10:V85)</f>
        <v>0</v>
      </c>
    </row>
    <row r="87" spans="1:22" x14ac:dyDescent="0.3">
      <c r="B87" s="237"/>
      <c r="C87" s="231" t="s">
        <v>27</v>
      </c>
      <c r="D87" s="231" t="s">
        <v>27</v>
      </c>
      <c r="E87" s="231" t="s">
        <v>27</v>
      </c>
      <c r="F87" s="231" t="s">
        <v>27</v>
      </c>
      <c r="G87" s="231" t="s">
        <v>27</v>
      </c>
      <c r="H87" s="231" t="s">
        <v>27</v>
      </c>
      <c r="I87" s="231" t="s">
        <v>27</v>
      </c>
      <c r="J87" s="231" t="s">
        <v>27</v>
      </c>
      <c r="K87" s="231" t="s">
        <v>27</v>
      </c>
      <c r="S87" s="243"/>
      <c r="T87" s="227"/>
    </row>
    <row r="88" spans="1:22" x14ac:dyDescent="0.3">
      <c r="A88" s="244" t="s">
        <v>53</v>
      </c>
      <c r="B88" s="245"/>
      <c r="C88" s="246"/>
      <c r="D88" s="246"/>
      <c r="E88" s="246"/>
      <c r="F88" s="246"/>
      <c r="G88" s="246"/>
      <c r="H88" s="246"/>
      <c r="I88" s="246"/>
      <c r="J88" s="246"/>
      <c r="K88" s="246"/>
      <c r="S88" s="243"/>
      <c r="T88" s="227"/>
    </row>
    <row r="89" spans="1:22" x14ac:dyDescent="0.3">
      <c r="A89" s="244"/>
      <c r="B89" s="245"/>
      <c r="C89" s="247"/>
      <c r="D89" s="247"/>
      <c r="E89" s="247"/>
      <c r="F89" s="247"/>
      <c r="G89" s="247"/>
      <c r="H89" s="247"/>
      <c r="I89" s="247"/>
      <c r="J89" s="228"/>
      <c r="S89" s="243"/>
      <c r="T89" s="227"/>
    </row>
    <row r="90" spans="1:22" x14ac:dyDescent="0.3">
      <c r="A90" s="244"/>
      <c r="B90" s="245"/>
      <c r="C90" s="247"/>
      <c r="D90" s="247"/>
      <c r="E90" s="247"/>
      <c r="F90" s="247"/>
      <c r="G90" s="247"/>
      <c r="H90" s="247"/>
      <c r="I90" s="247"/>
      <c r="J90" s="228"/>
      <c r="S90" s="227"/>
      <c r="T90" s="227"/>
    </row>
    <row r="91" spans="1:22" ht="15.75" customHeight="1" thickBot="1" x14ac:dyDescent="0.35">
      <c r="A91" s="227"/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48"/>
    </row>
    <row r="92" spans="1:22" ht="48" customHeight="1" thickBot="1" x14ac:dyDescent="0.35">
      <c r="A92" s="249" t="s">
        <v>32</v>
      </c>
      <c r="B92" s="250" t="s">
        <v>78</v>
      </c>
      <c r="C92" s="251" t="s">
        <v>79</v>
      </c>
      <c r="D92" s="251" t="s">
        <v>80</v>
      </c>
      <c r="E92" s="252" t="s">
        <v>77</v>
      </c>
      <c r="F92" s="253"/>
      <c r="G92" s="253"/>
      <c r="H92" s="253"/>
      <c r="I92" s="253"/>
    </row>
    <row r="93" spans="1:22" x14ac:dyDescent="0.3">
      <c r="A93" s="254" t="s">
        <v>8</v>
      </c>
      <c r="B93" s="255">
        <f>C86-C13-C23-C26-C24-C27-C25</f>
        <v>0</v>
      </c>
      <c r="C93" s="256">
        <f>C13</f>
        <v>0</v>
      </c>
      <c r="D93" s="256">
        <f>C23+C26+C24+C27+C25</f>
        <v>0</v>
      </c>
      <c r="E93" s="257">
        <f>SUM(B93+C93+D93)</f>
        <v>0</v>
      </c>
      <c r="F93" s="258"/>
      <c r="G93" s="258"/>
      <c r="H93" s="258"/>
      <c r="I93" s="258"/>
      <c r="J93" s="240"/>
    </row>
    <row r="94" spans="1:22" x14ac:dyDescent="0.3">
      <c r="A94" s="259" t="s">
        <v>9</v>
      </c>
      <c r="B94" s="255">
        <f>D86-D13-D23-D26-D24-D25-D27</f>
        <v>0</v>
      </c>
      <c r="C94" s="238">
        <f>D13</f>
        <v>0</v>
      </c>
      <c r="D94" s="238">
        <f>D23+D26+D24+D25+D27</f>
        <v>0</v>
      </c>
      <c r="E94" s="260">
        <f t="shared" ref="E94:E101" si="43">SUM(B94+C94+D94)</f>
        <v>0</v>
      </c>
      <c r="F94" s="258"/>
      <c r="G94" s="258"/>
      <c r="H94" s="258"/>
      <c r="I94" s="258"/>
      <c r="J94" s="240"/>
    </row>
    <row r="95" spans="1:22" x14ac:dyDescent="0.3">
      <c r="A95" s="259" t="s">
        <v>10</v>
      </c>
      <c r="B95" s="255">
        <f>E86-E13-E23-E26-E24-E25-E27</f>
        <v>0</v>
      </c>
      <c r="C95" s="238">
        <f>E13</f>
        <v>0</v>
      </c>
      <c r="D95" s="238">
        <f>E23+E26+E24+E25+E27</f>
        <v>0</v>
      </c>
      <c r="E95" s="260">
        <f t="shared" si="43"/>
        <v>0</v>
      </c>
      <c r="F95" s="258"/>
      <c r="G95" s="258"/>
      <c r="H95" s="258"/>
      <c r="I95" s="258"/>
      <c r="J95" s="240"/>
    </row>
    <row r="96" spans="1:22" x14ac:dyDescent="0.3">
      <c r="A96" s="259" t="s">
        <v>241</v>
      </c>
      <c r="B96" s="255">
        <f>F86-F13-F23-F26-F24-F25-F27</f>
        <v>0</v>
      </c>
      <c r="C96" s="238">
        <f>F13</f>
        <v>0</v>
      </c>
      <c r="D96" s="238">
        <f>F23+F26+F24+F25+F27</f>
        <v>0</v>
      </c>
      <c r="E96" s="260">
        <f t="shared" si="43"/>
        <v>0</v>
      </c>
      <c r="F96" s="258"/>
      <c r="G96" s="258"/>
      <c r="H96" s="258"/>
      <c r="I96" s="258"/>
      <c r="J96" s="240"/>
    </row>
    <row r="97" spans="1:20" x14ac:dyDescent="0.3">
      <c r="A97" s="259" t="s">
        <v>242</v>
      </c>
      <c r="B97" s="255">
        <f>G86-G13-G23-G26-G24-G25-G27</f>
        <v>0</v>
      </c>
      <c r="C97" s="238">
        <f>G13</f>
        <v>0</v>
      </c>
      <c r="D97" s="238">
        <f>G23+G26+G24+G25+G27</f>
        <v>0</v>
      </c>
      <c r="E97" s="260">
        <f t="shared" si="43"/>
        <v>0</v>
      </c>
      <c r="F97" s="258"/>
      <c r="G97" s="258"/>
      <c r="H97" s="258"/>
      <c r="I97" s="258"/>
      <c r="J97" s="240"/>
    </row>
    <row r="98" spans="1:20" x14ac:dyDescent="0.3">
      <c r="A98" s="259" t="s">
        <v>243</v>
      </c>
      <c r="B98" s="255">
        <f>H86-H13-H23-H26-H24-H25-H27</f>
        <v>0</v>
      </c>
      <c r="C98" s="238">
        <f>H13</f>
        <v>0</v>
      </c>
      <c r="D98" s="238">
        <f>H23+H26+H24+H25+H27</f>
        <v>0</v>
      </c>
      <c r="E98" s="260">
        <f t="shared" si="43"/>
        <v>0</v>
      </c>
      <c r="F98" s="258"/>
      <c r="G98" s="258"/>
      <c r="H98" s="258"/>
      <c r="I98" s="258"/>
      <c r="J98" s="240"/>
    </row>
    <row r="99" spans="1:20" x14ac:dyDescent="0.3">
      <c r="A99" s="259" t="s">
        <v>240</v>
      </c>
      <c r="B99" s="255">
        <f>I$86-I$13-I$23-I$26-I$24-I25-I27</f>
        <v>0</v>
      </c>
      <c r="C99" s="238">
        <f>I$13</f>
        <v>0</v>
      </c>
      <c r="D99" s="238">
        <f>I$23+I$26+I$24+I25+I27</f>
        <v>0</v>
      </c>
      <c r="E99" s="260">
        <f t="shared" si="43"/>
        <v>0</v>
      </c>
      <c r="F99" s="258"/>
    </row>
    <row r="100" spans="1:20" x14ac:dyDescent="0.3">
      <c r="A100" s="440" t="s">
        <v>548</v>
      </c>
      <c r="B100" s="255">
        <f>J$86-J$13-J$23-J$26-J$24-J25-J27</f>
        <v>0</v>
      </c>
      <c r="C100" s="238">
        <f>J$13</f>
        <v>0</v>
      </c>
      <c r="D100" s="238">
        <f>J$23+J$26+J$24+J25+J27</f>
        <v>0</v>
      </c>
      <c r="E100" s="260">
        <f t="shared" si="43"/>
        <v>0</v>
      </c>
      <c r="F100" s="258"/>
    </row>
    <row r="101" spans="1:20" x14ac:dyDescent="0.3">
      <c r="A101" s="440" t="s">
        <v>549</v>
      </c>
      <c r="B101" s="255">
        <f>K$86-K$13-K$23-K$26-K$24-K25-K27</f>
        <v>0</v>
      </c>
      <c r="C101" s="238">
        <f>K$13</f>
        <v>0</v>
      </c>
      <c r="D101" s="238">
        <f>K$23+K$26+K$24+K25+K27</f>
        <v>0</v>
      </c>
      <c r="E101" s="260">
        <f t="shared" si="43"/>
        <v>0</v>
      </c>
      <c r="F101" s="258"/>
    </row>
    <row r="102" spans="1:20" ht="14.5" thickBot="1" x14ac:dyDescent="0.35">
      <c r="A102" s="261" t="s">
        <v>15</v>
      </c>
      <c r="B102" s="262">
        <f>SUM(B93:B101)</f>
        <v>0</v>
      </c>
      <c r="C102" s="262">
        <f t="shared" ref="C102:E102" si="44">SUM(C93:C101)</f>
        <v>0</v>
      </c>
      <c r="D102" s="262">
        <f t="shared" si="44"/>
        <v>0</v>
      </c>
      <c r="E102" s="262">
        <f t="shared" si="44"/>
        <v>0</v>
      </c>
      <c r="F102" s="240"/>
    </row>
    <row r="103" spans="1:20" ht="14.5" thickBot="1" x14ac:dyDescent="0.35">
      <c r="A103" s="263"/>
      <c r="B103" s="263"/>
      <c r="C103" s="263"/>
      <c r="D103" s="227"/>
      <c r="E103" s="227"/>
      <c r="F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</row>
    <row r="104" spans="1:20" ht="43" thickTop="1" thickBot="1" x14ac:dyDescent="0.35">
      <c r="A104" s="264" t="s">
        <v>6</v>
      </c>
      <c r="B104" s="265" t="s">
        <v>236</v>
      </c>
      <c r="C104" s="266" t="s">
        <v>235</v>
      </c>
      <c r="D104" s="267" t="s">
        <v>7</v>
      </c>
      <c r="F104" s="268" t="s">
        <v>12</v>
      </c>
      <c r="G104" s="269"/>
      <c r="H104" s="270" t="s">
        <v>13</v>
      </c>
      <c r="M104" s="224"/>
      <c r="N104" s="224"/>
      <c r="O104" s="224"/>
      <c r="P104" s="224"/>
      <c r="Q104" s="224"/>
      <c r="R104" s="224"/>
      <c r="S104" s="224"/>
      <c r="T104" s="224"/>
    </row>
    <row r="105" spans="1:20" ht="14.5" thickTop="1" x14ac:dyDescent="0.3">
      <c r="A105" s="271" t="s">
        <v>8</v>
      </c>
      <c r="B105" s="272"/>
      <c r="C105" s="273">
        <v>17.45</v>
      </c>
      <c r="D105" s="274">
        <f>MIN(B105:C105)</f>
        <v>17.45</v>
      </c>
      <c r="E105" s="248"/>
      <c r="F105" s="275">
        <f>E93*$D$105</f>
        <v>0</v>
      </c>
      <c r="G105" s="276"/>
      <c r="H105" s="277">
        <f t="shared" ref="H105:H113" si="45">SUM(F105)</f>
        <v>0</v>
      </c>
      <c r="M105" s="227"/>
      <c r="N105" s="227"/>
      <c r="O105" s="227"/>
      <c r="P105" s="227"/>
      <c r="Q105" s="227"/>
      <c r="R105" s="227"/>
      <c r="S105" s="227"/>
      <c r="T105" s="227"/>
    </row>
    <row r="106" spans="1:20" x14ac:dyDescent="0.3">
      <c r="A106" s="278" t="s">
        <v>9</v>
      </c>
      <c r="B106" s="279"/>
      <c r="C106" s="280">
        <v>27.21</v>
      </c>
      <c r="D106" s="281">
        <f t="shared" ref="D106:D113" si="46">MIN(B106:C106)</f>
        <v>27.21</v>
      </c>
      <c r="E106" s="282"/>
      <c r="F106" s="275">
        <f>E94*$D$106</f>
        <v>0</v>
      </c>
      <c r="G106" s="276"/>
      <c r="H106" s="277">
        <f t="shared" si="45"/>
        <v>0</v>
      </c>
      <c r="M106" s="227"/>
      <c r="N106" s="227"/>
      <c r="O106" s="227"/>
      <c r="P106" s="227"/>
      <c r="Q106" s="227"/>
      <c r="R106" s="227"/>
      <c r="S106" s="227"/>
      <c r="T106" s="227"/>
    </row>
    <row r="107" spans="1:20" x14ac:dyDescent="0.3">
      <c r="A107" s="278" t="s">
        <v>10</v>
      </c>
      <c r="B107" s="279"/>
      <c r="C107" s="280">
        <v>9.09</v>
      </c>
      <c r="D107" s="281">
        <f t="shared" si="46"/>
        <v>9.09</v>
      </c>
      <c r="E107" s="282"/>
      <c r="F107" s="283">
        <f>E95*$D$107</f>
        <v>0</v>
      </c>
      <c r="G107" s="284"/>
      <c r="H107" s="277">
        <f t="shared" si="45"/>
        <v>0</v>
      </c>
      <c r="M107" s="227"/>
      <c r="N107" s="227"/>
      <c r="O107" s="227"/>
      <c r="P107" s="227"/>
      <c r="Q107" s="227"/>
      <c r="R107" s="227"/>
      <c r="S107" s="227"/>
      <c r="T107" s="227"/>
    </row>
    <row r="108" spans="1:20" x14ac:dyDescent="0.3">
      <c r="A108" s="278" t="s">
        <v>241</v>
      </c>
      <c r="B108" s="279"/>
      <c r="C108" s="285">
        <v>42.38</v>
      </c>
      <c r="D108" s="281">
        <f t="shared" si="46"/>
        <v>42.38</v>
      </c>
      <c r="E108" s="282"/>
      <c r="F108" s="283">
        <f>E96*$D$108</f>
        <v>0</v>
      </c>
      <c r="G108" s="286"/>
      <c r="H108" s="277">
        <f t="shared" si="45"/>
        <v>0</v>
      </c>
      <c r="M108" s="227"/>
      <c r="N108" s="227"/>
      <c r="O108" s="227"/>
      <c r="P108" s="227"/>
      <c r="Q108" s="227"/>
      <c r="R108" s="227"/>
      <c r="S108" s="227"/>
      <c r="T108" s="227"/>
    </row>
    <row r="109" spans="1:20" x14ac:dyDescent="0.3">
      <c r="A109" s="278" t="s">
        <v>242</v>
      </c>
      <c r="B109" s="279"/>
      <c r="C109" s="287">
        <v>42.85</v>
      </c>
      <c r="D109" s="281">
        <f t="shared" si="46"/>
        <v>42.85</v>
      </c>
      <c r="E109" s="282"/>
      <c r="F109" s="283">
        <f>E97*$D$109</f>
        <v>0</v>
      </c>
      <c r="G109" s="286"/>
      <c r="H109" s="277">
        <f t="shared" si="45"/>
        <v>0</v>
      </c>
      <c r="M109" s="227"/>
      <c r="N109" s="227"/>
      <c r="O109" s="227"/>
      <c r="P109" s="227"/>
      <c r="Q109" s="227"/>
      <c r="R109" s="227"/>
      <c r="S109" s="227"/>
      <c r="T109" s="227"/>
    </row>
    <row r="110" spans="1:20" x14ac:dyDescent="0.3">
      <c r="A110" s="443" t="s">
        <v>243</v>
      </c>
      <c r="B110" s="444"/>
      <c r="C110" s="441">
        <v>11.47</v>
      </c>
      <c r="D110" s="442">
        <f t="shared" si="46"/>
        <v>11.47</v>
      </c>
      <c r="E110" s="282"/>
      <c r="F110" s="283">
        <f>E98*$D$110</f>
        <v>0</v>
      </c>
      <c r="G110" s="286"/>
      <c r="H110" s="277">
        <f t="shared" si="45"/>
        <v>0</v>
      </c>
      <c r="M110" s="227"/>
      <c r="N110" s="227"/>
      <c r="O110" s="227"/>
      <c r="P110" s="227"/>
      <c r="Q110" s="227"/>
      <c r="R110" s="227"/>
      <c r="S110" s="227"/>
      <c r="T110" s="227"/>
    </row>
    <row r="111" spans="1:20" x14ac:dyDescent="0.3">
      <c r="A111" s="447" t="s">
        <v>240</v>
      </c>
      <c r="B111" s="446"/>
      <c r="C111" s="490">
        <v>144.96</v>
      </c>
      <c r="D111" s="451">
        <f t="shared" si="46"/>
        <v>144.96</v>
      </c>
      <c r="E111" s="452"/>
      <c r="F111" s="283">
        <f>E99*$D$111</f>
        <v>0</v>
      </c>
      <c r="G111" s="286"/>
      <c r="H111" s="277">
        <f t="shared" si="45"/>
        <v>0</v>
      </c>
      <c r="M111" s="227"/>
      <c r="N111" s="227"/>
      <c r="O111" s="227"/>
      <c r="P111" s="227"/>
      <c r="Q111" s="227"/>
      <c r="R111" s="227"/>
      <c r="S111" s="227"/>
      <c r="T111" s="227"/>
    </row>
    <row r="112" spans="1:20" x14ac:dyDescent="0.3">
      <c r="A112" s="448" t="s">
        <v>548</v>
      </c>
      <c r="B112" s="449"/>
      <c r="C112" s="450">
        <v>39.369999999999997</v>
      </c>
      <c r="D112" s="453">
        <f t="shared" si="46"/>
        <v>39.369999999999997</v>
      </c>
      <c r="E112" s="282"/>
      <c r="F112" s="283">
        <f>E100*$D$112</f>
        <v>0</v>
      </c>
      <c r="G112" s="286"/>
      <c r="H112" s="277">
        <f t="shared" si="45"/>
        <v>0</v>
      </c>
      <c r="M112" s="227"/>
      <c r="N112" s="227"/>
      <c r="O112" s="227"/>
      <c r="P112" s="227"/>
      <c r="Q112" s="227"/>
      <c r="R112" s="227"/>
      <c r="S112" s="227"/>
      <c r="T112" s="227"/>
    </row>
    <row r="113" spans="1:20" ht="14.5" thickBot="1" x14ac:dyDescent="0.35">
      <c r="A113" s="458" t="s">
        <v>549</v>
      </c>
      <c r="B113" s="457"/>
      <c r="C113" s="445">
        <v>1970.17</v>
      </c>
      <c r="D113" s="454">
        <f t="shared" si="46"/>
        <v>1970.17</v>
      </c>
      <c r="E113" s="282"/>
      <c r="F113" s="283">
        <f>E101*$D$113</f>
        <v>0</v>
      </c>
      <c r="G113" s="286"/>
      <c r="H113" s="277">
        <f t="shared" si="45"/>
        <v>0</v>
      </c>
      <c r="M113" s="227"/>
      <c r="N113" s="227"/>
      <c r="O113" s="227"/>
      <c r="P113" s="227"/>
      <c r="Q113" s="227"/>
      <c r="R113" s="227"/>
      <c r="S113" s="227"/>
      <c r="T113" s="227"/>
    </row>
    <row r="114" spans="1:20" ht="15" thickTop="1" thickBot="1" x14ac:dyDescent="0.35">
      <c r="A114" s="459"/>
      <c r="B114" s="288"/>
      <c r="C114" s="456"/>
      <c r="D114" s="455"/>
      <c r="E114" s="282"/>
      <c r="F114" s="289">
        <f>SUM(F105:F113)</f>
        <v>0</v>
      </c>
      <c r="G114" s="290"/>
      <c r="H114" s="291">
        <f>SUM(H105:H113)</f>
        <v>0</v>
      </c>
      <c r="M114" s="227"/>
      <c r="N114" s="227"/>
      <c r="O114" s="227"/>
      <c r="P114" s="227"/>
      <c r="Q114" s="227"/>
      <c r="R114" s="227"/>
      <c r="S114" s="227"/>
      <c r="T114" s="227"/>
    </row>
    <row r="115" spans="1:20" ht="14.5" thickTop="1" x14ac:dyDescent="0.3">
      <c r="A115" s="227" t="s">
        <v>54</v>
      </c>
      <c r="D115" s="292"/>
      <c r="E115" s="293" t="s">
        <v>245</v>
      </c>
      <c r="F115" s="294">
        <f>+'FL Info'!F297-'FL Info'!F298-'FL Info'!F299-'FL Info'!F300-'FL Info'!F301-'FL Info'!F302</f>
        <v>0</v>
      </c>
      <c r="G115" s="295"/>
      <c r="H115" s="296">
        <f>SUM(F115)</f>
        <v>0</v>
      </c>
    </row>
    <row r="116" spans="1:20" ht="14.5" thickBot="1" x14ac:dyDescent="0.35">
      <c r="E116" s="297" t="s">
        <v>246</v>
      </c>
      <c r="F116" s="298">
        <f>SUM(F114-F115)</f>
        <v>0</v>
      </c>
      <c r="G116" s="299"/>
      <c r="H116" s="300">
        <f>SUM(F116)</f>
        <v>0</v>
      </c>
    </row>
    <row r="139" spans="1:20" x14ac:dyDescent="0.3">
      <c r="K139" s="227"/>
    </row>
    <row r="140" spans="1:20" x14ac:dyDescent="0.3">
      <c r="A140" s="227"/>
      <c r="B140" s="227"/>
      <c r="C140" s="227"/>
      <c r="D140" s="227"/>
      <c r="S140" s="227"/>
      <c r="T140" s="227"/>
    </row>
    <row r="141" spans="1:20" x14ac:dyDescent="0.3">
      <c r="A141" s="227"/>
      <c r="B141" s="227"/>
      <c r="C141" s="227"/>
      <c r="D141" s="227"/>
      <c r="E141" s="227"/>
      <c r="F141" s="227"/>
      <c r="G141" s="227"/>
      <c r="H141" s="227"/>
      <c r="I141" s="227"/>
      <c r="T141" s="227"/>
    </row>
  </sheetData>
  <sheetProtection algorithmName="SHA-512" hashValue="x6qwaIBRCoudG79U5qcIcWG298pcA8EA4fxF+Fqtxurx+F/eF2eCmnpvWf0DklgpPGeGlxQoEvXzafdUog4l3A==" saltValue="YXcW1pzDqzniEAo4JxeGtA==" spinCount="100000" sheet="1" objects="1" scenarios="1"/>
  <mergeCells count="34">
    <mergeCell ref="A46:B46"/>
    <mergeCell ref="A49:B49"/>
    <mergeCell ref="A50:B50"/>
    <mergeCell ref="A54:B54"/>
    <mergeCell ref="A67:B67"/>
    <mergeCell ref="A58:B58"/>
    <mergeCell ref="A62:B62"/>
    <mergeCell ref="A64:B64"/>
    <mergeCell ref="A65:B65"/>
    <mergeCell ref="A44:B44"/>
    <mergeCell ref="A19:B19"/>
    <mergeCell ref="A21:B21"/>
    <mergeCell ref="A23:B23"/>
    <mergeCell ref="A30:B30"/>
    <mergeCell ref="A31:B31"/>
    <mergeCell ref="A28:B28"/>
    <mergeCell ref="A26:B26"/>
    <mergeCell ref="A33:B33"/>
    <mergeCell ref="A35:B35"/>
    <mergeCell ref="A37:B37"/>
    <mergeCell ref="A40:B40"/>
    <mergeCell ref="A42:B42"/>
    <mergeCell ref="A10:B10"/>
    <mergeCell ref="A13:B13"/>
    <mergeCell ref="A14:B14"/>
    <mergeCell ref="A15:B15"/>
    <mergeCell ref="A17:B17"/>
    <mergeCell ref="M8:V8"/>
    <mergeCell ref="C8:K8"/>
    <mergeCell ref="B1:C1"/>
    <mergeCell ref="B2:C2"/>
    <mergeCell ref="B3:C3"/>
    <mergeCell ref="B4:C4"/>
    <mergeCell ref="B5:C5"/>
  </mergeCells>
  <phoneticPr fontId="0" type="noConversion"/>
  <conditionalFormatting sqref="E95:E101">
    <cfRule type="cellIs" dxfId="2" priority="1" stopIfTrue="1" operator="lessThan">
      <formula>0</formula>
    </cfRule>
  </conditionalFormatting>
  <conditionalFormatting sqref="E93:I94 F95:I98 F99:F101">
    <cfRule type="cellIs" dxfId="1" priority="3" stopIfTrue="1" operator="lessThan">
      <formula>0</formula>
    </cfRule>
  </conditionalFormatting>
  <dataValidations xWindow="374" yWindow="700" count="1">
    <dataValidation allowBlank="1" showInputMessage="1" showErrorMessage="1" sqref="D93:D101 C94:C101" xr:uid="{00000000-0002-0000-0000-000000000000}"/>
  </dataValidations>
  <pageMargins left="0.75" right="0.75" top="0.51" bottom="0.55000000000000004" header="0.28000000000000003" footer="0.34"/>
  <pageSetup scale="35" orientation="landscape" r:id="rId1"/>
  <headerFooter alignWithMargins="0">
    <oddHeader>&amp;L&amp;8State of California - Health and Human Servies Agency&amp;R&amp;8Department of Health Care Services</oddHeader>
    <oddFooter>&amp;L&amp;8MC 6310 (04/15) &amp;F - &amp;A</oddFooter>
  </headerFooter>
  <colBreaks count="1" manualBreakCount="1">
    <brk id="17" max="10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KJ354"/>
  <sheetViews>
    <sheetView tabSelected="1" zoomScale="90" zoomScaleNormal="90" workbookViewId="0">
      <selection activeCell="D167" sqref="D167"/>
    </sheetView>
  </sheetViews>
  <sheetFormatPr defaultColWidth="9.1796875" defaultRowHeight="12.5" x14ac:dyDescent="0.25"/>
  <cols>
    <col min="1" max="1" width="9.1796875" style="32"/>
    <col min="2" max="2" width="16.7265625" style="46" customWidth="1"/>
    <col min="3" max="3" width="14.1796875" style="33" customWidth="1"/>
    <col min="4" max="4" width="16.81640625" style="34" customWidth="1"/>
    <col min="5" max="5" width="15.6328125" style="34" customWidth="1"/>
    <col min="6" max="6" width="18" style="34" customWidth="1"/>
    <col min="7" max="7" width="14.1796875" style="33" customWidth="1"/>
    <col min="8" max="9" width="14.1796875" style="34" customWidth="1"/>
    <col min="10" max="10" width="17.54296875" style="34" customWidth="1"/>
    <col min="11" max="11" width="14.1796875" style="33" customWidth="1"/>
    <col min="12" max="13" width="14.1796875" style="34" customWidth="1"/>
    <col min="14" max="14" width="16.26953125" style="34" bestFit="1" customWidth="1"/>
    <col min="15" max="15" width="13.90625" style="34" customWidth="1"/>
    <col min="16" max="16" width="10.6328125" style="34" bestFit="1" customWidth="1"/>
    <col min="17" max="17" width="11.90625" style="34" bestFit="1" customWidth="1"/>
    <col min="18" max="18" width="16.90625" style="34" customWidth="1"/>
    <col min="19" max="21" width="14.1796875" style="34" customWidth="1"/>
    <col min="22" max="22" width="17" style="34" customWidth="1"/>
    <col min="23" max="23" width="14.36328125" style="34" customWidth="1"/>
    <col min="24" max="24" width="13.90625" style="34" customWidth="1"/>
    <col min="25" max="25" width="14.1796875" style="34" customWidth="1"/>
    <col min="26" max="26" width="16.1796875" style="34" customWidth="1"/>
    <col min="27" max="28" width="14.1796875" style="34" customWidth="1"/>
    <col min="29" max="29" width="14.1796875" style="35" customWidth="1"/>
    <col min="30" max="30" width="15.54296875" style="35" customWidth="1"/>
    <col min="31" max="31" width="13" style="35" customWidth="1"/>
    <col min="32" max="32" width="13.08984375" style="35" customWidth="1"/>
    <col min="33" max="33" width="11.7265625" style="35" customWidth="1"/>
    <col min="34" max="34" width="17.81640625" style="35" customWidth="1"/>
    <col min="35" max="35" width="17.26953125" style="35" customWidth="1"/>
    <col min="36" max="36" width="11.7265625" style="35" customWidth="1"/>
    <col min="37" max="37" width="12.81640625" style="35" customWidth="1"/>
    <col min="38" max="288" width="9.1796875" style="35"/>
    <col min="289" max="16384" width="9.1796875" style="34"/>
  </cols>
  <sheetData>
    <row r="1" spans="1:296" ht="13" x14ac:dyDescent="0.3">
      <c r="A1" s="29"/>
      <c r="B1" s="30"/>
      <c r="C1" s="31"/>
      <c r="D1" s="32"/>
      <c r="E1" s="32"/>
      <c r="F1" s="32"/>
    </row>
    <row r="2" spans="1:296" ht="28" customHeight="1" x14ac:dyDescent="0.3">
      <c r="A2" s="29"/>
      <c r="B2" s="564" t="s">
        <v>87</v>
      </c>
      <c r="C2" s="564"/>
      <c r="D2" s="564"/>
      <c r="E2" s="32"/>
      <c r="F2" s="32"/>
      <c r="K2" s="36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96" ht="14" customHeight="1" x14ac:dyDescent="0.3">
      <c r="A3" s="29"/>
      <c r="B3" s="564" t="s">
        <v>109</v>
      </c>
      <c r="C3" s="564"/>
      <c r="D3" s="564"/>
      <c r="E3" s="32"/>
      <c r="F3" s="32"/>
    </row>
    <row r="4" spans="1:296" ht="14" customHeight="1" x14ac:dyDescent="0.3">
      <c r="A4" s="29"/>
      <c r="B4" s="565" t="str">
        <f>+'7990NTP-P'!J7</f>
        <v>Fiscal Year 2022-23</v>
      </c>
      <c r="C4" s="565"/>
      <c r="D4" s="565"/>
      <c r="E4" s="32"/>
      <c r="F4" s="32"/>
    </row>
    <row r="5" spans="1:296" ht="13" x14ac:dyDescent="0.3">
      <c r="A5" s="29"/>
      <c r="B5" s="38"/>
      <c r="C5" s="31"/>
      <c r="D5" s="32"/>
      <c r="E5" s="32"/>
      <c r="F5" s="32"/>
    </row>
    <row r="6" spans="1:296" ht="15" customHeight="1" x14ac:dyDescent="0.25">
      <c r="A6" s="32" t="s">
        <v>35</v>
      </c>
      <c r="B6" s="575" t="str">
        <f>IF(ISBLANK('7990NTP-P'!B1),"",'7990NTP-P'!B1)</f>
        <v/>
      </c>
      <c r="C6" s="575"/>
      <c r="D6" s="575"/>
      <c r="E6" s="575"/>
      <c r="F6" s="39" t="s">
        <v>123</v>
      </c>
      <c r="G6" s="40" t="str">
        <f>(IF(ISBLANK('7990NTP-P'!B3),"",'7990NTP-P'!B3))</f>
        <v/>
      </c>
    </row>
    <row r="7" spans="1:296" ht="17.25" customHeight="1" x14ac:dyDescent="0.25">
      <c r="A7" s="32" t="s">
        <v>122</v>
      </c>
      <c r="B7" s="576" t="str">
        <f>(IF(ISBLANK('7990NTP-P'!B2),"",'7990NTP-P'!B2))</f>
        <v/>
      </c>
      <c r="C7" s="576"/>
      <c r="D7" s="576"/>
      <c r="E7" s="576"/>
      <c r="F7" s="41" t="s">
        <v>124</v>
      </c>
      <c r="G7" s="40" t="str">
        <f>(IF(ISBLANK('7990NTP-P'!B4),"",'7990NTP-P'!B4))</f>
        <v/>
      </c>
      <c r="AC7" s="42"/>
      <c r="AD7" s="43"/>
      <c r="AE7" s="43"/>
      <c r="AF7" s="43"/>
      <c r="AG7" s="43"/>
      <c r="AH7" s="43"/>
    </row>
    <row r="8" spans="1:296" ht="13" x14ac:dyDescent="0.3">
      <c r="A8" s="44"/>
      <c r="B8" s="30"/>
      <c r="C8" s="31"/>
      <c r="D8" s="32"/>
      <c r="E8" s="32"/>
      <c r="F8" s="32"/>
      <c r="K8" s="39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2"/>
      <c r="AD8" s="43"/>
      <c r="AE8" s="43"/>
      <c r="AF8" s="43"/>
      <c r="AG8" s="43"/>
      <c r="AH8" s="43"/>
    </row>
    <row r="9" spans="1:296" x14ac:dyDescent="0.25">
      <c r="C9" s="34"/>
      <c r="G9" s="34"/>
      <c r="K9" s="34"/>
    </row>
    <row r="10" spans="1:296" x14ac:dyDescent="0.25">
      <c r="C10" s="34"/>
      <c r="G10" s="34"/>
      <c r="K10" s="34"/>
    </row>
    <row r="11" spans="1:296" x14ac:dyDescent="0.25">
      <c r="C11" s="34"/>
      <c r="G11" s="34"/>
      <c r="K11" s="34"/>
    </row>
    <row r="12" spans="1:296" ht="13" x14ac:dyDescent="0.3">
      <c r="B12" s="30"/>
      <c r="C12" s="31"/>
      <c r="D12" s="32"/>
      <c r="E12" s="32"/>
      <c r="F12" s="32"/>
      <c r="K12" s="39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</row>
    <row r="13" spans="1:296" ht="16.5" customHeight="1" thickBot="1" x14ac:dyDescent="0.35">
      <c r="A13" s="44"/>
      <c r="B13" s="573" t="s">
        <v>36</v>
      </c>
      <c r="C13" s="574"/>
      <c r="D13" s="47"/>
      <c r="E13" s="47"/>
      <c r="F13" s="47"/>
      <c r="G13" s="48"/>
      <c r="H13" s="49"/>
      <c r="I13" s="49"/>
      <c r="J13" s="49"/>
      <c r="K13" s="50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D13" s="51"/>
      <c r="AE13" s="52"/>
      <c r="AF13" s="52"/>
      <c r="AG13" s="52"/>
    </row>
    <row r="14" spans="1:296" ht="57.5" customHeight="1" thickBot="1" x14ac:dyDescent="0.35">
      <c r="A14" s="220" t="s">
        <v>37</v>
      </c>
      <c r="B14" s="220" t="s">
        <v>85</v>
      </c>
      <c r="C14" s="301" t="s">
        <v>30</v>
      </c>
      <c r="D14" s="301" t="s">
        <v>50</v>
      </c>
      <c r="E14" s="220" t="s">
        <v>37</v>
      </c>
      <c r="F14" s="220" t="s">
        <v>85</v>
      </c>
      <c r="G14" s="301" t="s">
        <v>84</v>
      </c>
      <c r="H14" s="301" t="s">
        <v>48</v>
      </c>
      <c r="I14" s="220" t="s">
        <v>37</v>
      </c>
      <c r="J14" s="220" t="s">
        <v>85</v>
      </c>
      <c r="K14" s="301" t="s">
        <v>29</v>
      </c>
      <c r="L14" s="302" t="s">
        <v>49</v>
      </c>
      <c r="M14" s="1" t="s">
        <v>37</v>
      </c>
      <c r="N14" s="220" t="s">
        <v>85</v>
      </c>
      <c r="O14" s="1" t="s">
        <v>244</v>
      </c>
      <c r="P14" s="301" t="s">
        <v>50</v>
      </c>
      <c r="Q14" s="220" t="s">
        <v>37</v>
      </c>
      <c r="R14" s="220" t="s">
        <v>85</v>
      </c>
      <c r="S14" s="219" t="s">
        <v>238</v>
      </c>
      <c r="T14" s="301" t="s">
        <v>50</v>
      </c>
      <c r="U14" s="220" t="s">
        <v>37</v>
      </c>
      <c r="V14" s="220" t="s">
        <v>85</v>
      </c>
      <c r="W14" s="219" t="s">
        <v>239</v>
      </c>
      <c r="X14" s="301" t="s">
        <v>50</v>
      </c>
      <c r="Y14" s="220" t="s">
        <v>37</v>
      </c>
      <c r="Z14" s="220" t="s">
        <v>85</v>
      </c>
      <c r="AA14" s="220" t="s">
        <v>240</v>
      </c>
      <c r="AB14" s="301" t="s">
        <v>50</v>
      </c>
      <c r="AC14" s="220" t="s">
        <v>37</v>
      </c>
      <c r="AD14" s="220" t="s">
        <v>85</v>
      </c>
      <c r="AE14" s="1" t="s">
        <v>548</v>
      </c>
      <c r="AF14" s="301" t="s">
        <v>50</v>
      </c>
      <c r="AG14" s="220" t="s">
        <v>37</v>
      </c>
      <c r="AH14" s="220" t="s">
        <v>85</v>
      </c>
      <c r="AI14" s="1" t="s">
        <v>635</v>
      </c>
      <c r="AJ14" s="301" t="s">
        <v>50</v>
      </c>
      <c r="AK14" s="303" t="s">
        <v>139</v>
      </c>
      <c r="AL14" s="51"/>
      <c r="AM14" s="52"/>
      <c r="AN14" s="52"/>
      <c r="AO14" s="52"/>
      <c r="KC14" s="35"/>
      <c r="KD14" s="35"/>
      <c r="KE14" s="35"/>
      <c r="KF14" s="35"/>
      <c r="KG14" s="35"/>
      <c r="KH14" s="35"/>
      <c r="KI14" s="35"/>
      <c r="KJ14" s="35"/>
    </row>
    <row r="15" spans="1:296" ht="25" hidden="1" x14ac:dyDescent="0.25">
      <c r="A15" s="55" t="s">
        <v>38</v>
      </c>
      <c r="B15" s="56" t="s">
        <v>61</v>
      </c>
      <c r="C15" s="304">
        <f>ROUNDDOWN('7990NTP-P'!M10*0.5,2)</f>
        <v>0</v>
      </c>
      <c r="D15" s="305">
        <f>'7990NTP-P'!C10</f>
        <v>0</v>
      </c>
      <c r="E15" s="57" t="s">
        <v>38</v>
      </c>
      <c r="F15" s="58" t="s">
        <v>61</v>
      </c>
      <c r="G15" s="306">
        <f>ROUNDDOWN('7990NTP-P'!N10*0.5,2)</f>
        <v>0</v>
      </c>
      <c r="H15" s="305">
        <f>'7990NTP-P'!D10</f>
        <v>0</v>
      </c>
      <c r="I15" s="57" t="s">
        <v>38</v>
      </c>
      <c r="J15" s="58" t="s">
        <v>61</v>
      </c>
      <c r="K15" s="306">
        <f>ROUNDDOWN('7990NTP-P'!O10*0.5,2)</f>
        <v>0</v>
      </c>
      <c r="L15" s="305">
        <f>'7990NTP-P'!E10</f>
        <v>0</v>
      </c>
      <c r="M15" s="57" t="s">
        <v>38</v>
      </c>
      <c r="N15" s="58" t="s">
        <v>61</v>
      </c>
      <c r="O15" s="307">
        <f>ROUNDDOWN('7990NTP-P'!P10*0.5,2)</f>
        <v>0</v>
      </c>
      <c r="P15" s="305">
        <f>'7990NTP-P'!F10</f>
        <v>0</v>
      </c>
      <c r="Q15" s="57" t="s">
        <v>38</v>
      </c>
      <c r="R15" s="58" t="s">
        <v>61</v>
      </c>
      <c r="S15" s="307">
        <f>ROUNDDOWN('7990NTP-P'!Q10*0.5,2)</f>
        <v>0</v>
      </c>
      <c r="T15" s="305">
        <f>'7990NTP-P'!G10</f>
        <v>0</v>
      </c>
      <c r="U15" s="57" t="s">
        <v>38</v>
      </c>
      <c r="V15" s="58" t="s">
        <v>61</v>
      </c>
      <c r="W15" s="306">
        <f>ROUNDDOWN('7990NTP-P'!R10*0.5,2)</f>
        <v>0</v>
      </c>
      <c r="X15" s="305">
        <f>'7990NTP-P'!H10</f>
        <v>0</v>
      </c>
      <c r="Y15" s="57" t="s">
        <v>38</v>
      </c>
      <c r="Z15" s="58" t="s">
        <v>61</v>
      </c>
      <c r="AA15" s="306">
        <f>ROUNDDOWN('7990NTP-P'!S10*0.5,2)</f>
        <v>0</v>
      </c>
      <c r="AB15" s="308">
        <f>'7990NTP-P'!I10</f>
        <v>0</v>
      </c>
      <c r="AC15" s="57" t="s">
        <v>38</v>
      </c>
      <c r="AD15" s="58" t="s">
        <v>61</v>
      </c>
      <c r="AE15" s="306">
        <f>ROUNDDOWN('7990NTP-P'!W10*0.5,2)</f>
        <v>0</v>
      </c>
      <c r="AF15" s="308">
        <f>'7990NTP-P'!M10</f>
        <v>0</v>
      </c>
      <c r="AG15" s="57" t="s">
        <v>38</v>
      </c>
      <c r="AH15" s="58" t="s">
        <v>61</v>
      </c>
      <c r="AI15" s="306">
        <f>ROUNDDOWN('7990NTP-P'!AA10*0.5,2)</f>
        <v>0</v>
      </c>
      <c r="AJ15" s="308">
        <f>'7990NTP-P'!Q10</f>
        <v>0</v>
      </c>
      <c r="AK15" s="59">
        <f>IF(C15+G15+K15+O15+S15+W15+AA15&gt;0,C15+G15+K15+O15+S15+W15+AA15,0)</f>
        <v>0</v>
      </c>
      <c r="AL15" s="43"/>
      <c r="AM15" s="309"/>
      <c r="AN15" s="52"/>
      <c r="AO15" s="52"/>
      <c r="KC15" s="35"/>
      <c r="KD15" s="35"/>
      <c r="KE15" s="35"/>
      <c r="KF15" s="35"/>
      <c r="KG15" s="35"/>
      <c r="KH15" s="35"/>
      <c r="KI15" s="35"/>
      <c r="KJ15" s="35"/>
    </row>
    <row r="16" spans="1:296" ht="25.5" hidden="1" x14ac:dyDescent="0.3">
      <c r="A16" s="60" t="s">
        <v>39</v>
      </c>
      <c r="B16" s="12" t="s">
        <v>62</v>
      </c>
      <c r="C16" s="75">
        <f>ROUNDUP('7990NTP-P'!M10*0.5,2)</f>
        <v>0</v>
      </c>
      <c r="D16" s="310"/>
      <c r="E16" s="60" t="s">
        <v>39</v>
      </c>
      <c r="F16" s="61" t="s">
        <v>62</v>
      </c>
      <c r="G16" s="75">
        <f>ROUNDUP('7990NTP-P'!N10*0.5,2)</f>
        <v>0</v>
      </c>
      <c r="H16" s="69"/>
      <c r="I16" s="60" t="s">
        <v>39</v>
      </c>
      <c r="J16" s="61" t="s">
        <v>62</v>
      </c>
      <c r="K16" s="75">
        <f>ROUNDUP('7990NTP-P'!O10*0.5,2)</f>
        <v>0</v>
      </c>
      <c r="L16" s="69"/>
      <c r="M16" s="60" t="s">
        <v>39</v>
      </c>
      <c r="N16" s="61" t="s">
        <v>62</v>
      </c>
      <c r="O16" s="311">
        <f>ROUNDUP('7990NTP-P'!P10*0.5,2)</f>
        <v>0</v>
      </c>
      <c r="P16" s="62"/>
      <c r="Q16" s="60" t="s">
        <v>39</v>
      </c>
      <c r="R16" s="61" t="s">
        <v>62</v>
      </c>
      <c r="S16" s="311">
        <f>ROUNDUP('7990NTP-P'!Q10*0.5,2)</f>
        <v>0</v>
      </c>
      <c r="T16" s="62"/>
      <c r="U16" s="60" t="s">
        <v>39</v>
      </c>
      <c r="V16" s="61" t="s">
        <v>62</v>
      </c>
      <c r="W16" s="75">
        <f>ROUNDUP('7990NTP-P'!R10*0.5,2)</f>
        <v>0</v>
      </c>
      <c r="X16" s="62"/>
      <c r="Y16" s="60" t="s">
        <v>39</v>
      </c>
      <c r="Z16" s="61" t="s">
        <v>62</v>
      </c>
      <c r="AA16" s="75">
        <f>ROUNDUP('7990NTP-P'!S10*0.5,2)</f>
        <v>0</v>
      </c>
      <c r="AB16" s="69"/>
      <c r="AC16" s="60" t="s">
        <v>39</v>
      </c>
      <c r="AD16" s="61" t="s">
        <v>62</v>
      </c>
      <c r="AE16" s="75">
        <f>ROUNDUP('7990NTP-P'!W10*0.5,2)</f>
        <v>0</v>
      </c>
      <c r="AF16" s="69"/>
      <c r="AG16" s="60" t="s">
        <v>39</v>
      </c>
      <c r="AH16" s="61" t="s">
        <v>62</v>
      </c>
      <c r="AI16" s="75">
        <f>ROUNDUP('7990NTP-P'!AA10*0.5,2)</f>
        <v>0</v>
      </c>
      <c r="AJ16" s="69"/>
      <c r="AK16" s="63">
        <f>IF(C16+G16+K16+O16+S16+W16+AA16&gt;0,C16+G16+K16+O16+S16+W16+AA16,0)</f>
        <v>0</v>
      </c>
      <c r="AL16" s="43"/>
      <c r="AM16" s="309"/>
      <c r="AN16" s="52"/>
      <c r="AO16" s="52"/>
      <c r="KC16" s="35"/>
      <c r="KD16" s="35"/>
      <c r="KE16" s="35"/>
      <c r="KF16" s="35"/>
      <c r="KG16" s="35"/>
      <c r="KH16" s="35"/>
      <c r="KI16" s="35"/>
      <c r="KJ16" s="35"/>
    </row>
    <row r="17" spans="1:296" ht="13" hidden="1" x14ac:dyDescent="0.3">
      <c r="A17" s="60"/>
      <c r="B17" s="12"/>
      <c r="C17" s="75"/>
      <c r="D17" s="310"/>
      <c r="E17" s="64"/>
      <c r="F17" s="65"/>
      <c r="G17" s="75"/>
      <c r="H17" s="310"/>
      <c r="I17" s="64"/>
      <c r="J17" s="312"/>
      <c r="K17" s="75"/>
      <c r="L17" s="69"/>
      <c r="M17" s="24"/>
      <c r="N17" s="61"/>
      <c r="O17" s="62"/>
      <c r="P17" s="62"/>
      <c r="Q17" s="66"/>
      <c r="R17" s="67"/>
      <c r="S17" s="62"/>
      <c r="T17" s="62"/>
      <c r="U17" s="66"/>
      <c r="V17" s="67"/>
      <c r="W17" s="2"/>
      <c r="X17" s="69"/>
      <c r="Y17" s="24"/>
      <c r="Z17" s="61"/>
      <c r="AA17" s="313"/>
      <c r="AB17" s="69"/>
      <c r="AC17" s="24"/>
      <c r="AD17" s="61"/>
      <c r="AE17" s="313"/>
      <c r="AF17" s="69"/>
      <c r="AG17" s="24"/>
      <c r="AH17" s="61"/>
      <c r="AI17" s="313"/>
      <c r="AJ17" s="69"/>
      <c r="AK17" s="63"/>
      <c r="AL17" s="43"/>
      <c r="AM17" s="309"/>
      <c r="AN17" s="52"/>
      <c r="AO17" s="52"/>
      <c r="KC17" s="35"/>
      <c r="KD17" s="35"/>
      <c r="KE17" s="35"/>
      <c r="KF17" s="35"/>
      <c r="KG17" s="35"/>
      <c r="KH17" s="35"/>
      <c r="KI17" s="35"/>
      <c r="KJ17" s="35"/>
    </row>
    <row r="18" spans="1:296" ht="39" customHeight="1" x14ac:dyDescent="0.25">
      <c r="A18" s="60" t="s">
        <v>174</v>
      </c>
      <c r="B18" s="12" t="s">
        <v>172</v>
      </c>
      <c r="C18" s="75">
        <f>ROUNDDOWN('7990NTP-P'!M10-('7990NTP-P'!M10*0.438),2)</f>
        <v>0</v>
      </c>
      <c r="D18" s="76">
        <f>'7990NTP-P'!C10</f>
        <v>0</v>
      </c>
      <c r="E18" s="60" t="s">
        <v>174</v>
      </c>
      <c r="F18" s="17" t="s">
        <v>172</v>
      </c>
      <c r="G18" s="77">
        <f>ROUNDDOWN('7990NTP-P'!N10-('7990NTP-P'!N10*0.438),2)</f>
        <v>0</v>
      </c>
      <c r="H18" s="78">
        <f>'7990NTP-P'!D10</f>
        <v>0</v>
      </c>
      <c r="I18" s="60" t="s">
        <v>174</v>
      </c>
      <c r="J18" s="17" t="s">
        <v>172</v>
      </c>
      <c r="K18" s="77">
        <f>ROUNDDOWN('7990NTP-P'!O10-('7990NTP-P'!O10*0.438),2)</f>
        <v>0</v>
      </c>
      <c r="L18" s="78">
        <f>'7990NTP-P'!E10</f>
        <v>0</v>
      </c>
      <c r="M18" s="60" t="s">
        <v>174</v>
      </c>
      <c r="N18" s="17" t="s">
        <v>172</v>
      </c>
      <c r="O18" s="77">
        <f>ROUNDDOWN('7990NTP-P'!P10-('7990NTP-P'!P10*0.438),2)</f>
        <v>0</v>
      </c>
      <c r="P18" s="78">
        <f>'7990NTP-P'!F10</f>
        <v>0</v>
      </c>
      <c r="Q18" s="60" t="s">
        <v>174</v>
      </c>
      <c r="R18" s="17" t="s">
        <v>172</v>
      </c>
      <c r="S18" s="77">
        <f>ROUNDDOWN('7990NTP-P'!Q10-('7990NTP-P'!Q10*0.438),2)</f>
        <v>0</v>
      </c>
      <c r="T18" s="78">
        <f>'7990NTP-P'!G10</f>
        <v>0</v>
      </c>
      <c r="U18" s="60" t="s">
        <v>174</v>
      </c>
      <c r="V18" s="17" t="s">
        <v>172</v>
      </c>
      <c r="W18" s="77">
        <f>ROUNDDOWN('7990NTP-P'!R10-('7990NTP-P'!R10*0.438),2)</f>
        <v>0</v>
      </c>
      <c r="X18" s="78">
        <f>'7990NTP-P'!H10</f>
        <v>0</v>
      </c>
      <c r="Y18" s="60" t="s">
        <v>174</v>
      </c>
      <c r="Z18" s="17" t="s">
        <v>172</v>
      </c>
      <c r="AA18" s="77">
        <f>ROUNDDOWN('7990NTP-P'!S10-('7990NTP-P'!S10*0.438),2)</f>
        <v>0</v>
      </c>
      <c r="AB18" s="78">
        <f>'7990NTP-P'!I10</f>
        <v>0</v>
      </c>
      <c r="AC18" s="60" t="s">
        <v>174</v>
      </c>
      <c r="AD18" s="17" t="s">
        <v>172</v>
      </c>
      <c r="AE18" s="77">
        <f>ROUNDDOWN('7990NTP-P'!T10-('7990NTP-P'!T10*0.438),2)</f>
        <v>0</v>
      </c>
      <c r="AF18" s="78">
        <f>'7990NTP-P'!J10</f>
        <v>0</v>
      </c>
      <c r="AG18" s="60" t="s">
        <v>174</v>
      </c>
      <c r="AH18" s="17" t="s">
        <v>172</v>
      </c>
      <c r="AI18" s="77">
        <f>ROUNDDOWN('7990NTP-P'!U10-('7990NTP-P'!U10*0.438),2)</f>
        <v>0</v>
      </c>
      <c r="AJ18" s="78">
        <f>'7990NTP-P'!K10</f>
        <v>0</v>
      </c>
      <c r="AK18" s="63">
        <f>IF(C18+G18+K18+O18+S18+W18+AA18&gt;0,C18+G18+K18+O18+S18+W18+AA18+AE18+AI18,0)</f>
        <v>0</v>
      </c>
      <c r="AL18" s="43"/>
      <c r="AM18" s="309"/>
      <c r="AN18" s="52"/>
      <c r="AO18" s="52"/>
      <c r="KC18" s="35"/>
      <c r="KD18" s="35"/>
      <c r="KE18" s="35"/>
      <c r="KF18" s="35"/>
      <c r="KG18" s="35"/>
      <c r="KH18" s="35"/>
      <c r="KI18" s="35"/>
      <c r="KJ18" s="35"/>
    </row>
    <row r="19" spans="1:296" ht="40" customHeight="1" x14ac:dyDescent="0.3">
      <c r="A19" s="60" t="s">
        <v>175</v>
      </c>
      <c r="B19" s="12" t="s">
        <v>173</v>
      </c>
      <c r="C19" s="75">
        <f>ROUNDUP('7990NTP-P'!M10*0.438,2)</f>
        <v>0</v>
      </c>
      <c r="D19" s="310"/>
      <c r="E19" s="60" t="s">
        <v>175</v>
      </c>
      <c r="F19" s="17" t="s">
        <v>173</v>
      </c>
      <c r="G19" s="77">
        <f>ROUNDUP('7990NTP-P'!N10*0.438,2)</f>
        <v>0</v>
      </c>
      <c r="H19" s="314"/>
      <c r="I19" s="60" t="s">
        <v>175</v>
      </c>
      <c r="J19" s="17" t="s">
        <v>173</v>
      </c>
      <c r="K19" s="77">
        <f>ROUNDUP('7990NTP-P'!O10*0.438,2)</f>
        <v>0</v>
      </c>
      <c r="L19" s="314"/>
      <c r="M19" s="60" t="s">
        <v>175</v>
      </c>
      <c r="N19" s="17" t="s">
        <v>173</v>
      </c>
      <c r="O19" s="77">
        <f>ROUNDUP('7990NTP-P'!P10*0.438,2)</f>
        <v>0</v>
      </c>
      <c r="P19" s="314"/>
      <c r="Q19" s="60" t="s">
        <v>175</v>
      </c>
      <c r="R19" s="17" t="s">
        <v>173</v>
      </c>
      <c r="S19" s="77">
        <f>ROUNDUP('7990NTP-P'!Q10*0.438,2)</f>
        <v>0</v>
      </c>
      <c r="T19" s="314"/>
      <c r="U19" s="60" t="s">
        <v>175</v>
      </c>
      <c r="V19" s="17" t="s">
        <v>173</v>
      </c>
      <c r="W19" s="77">
        <f>ROUNDUP('7990NTP-P'!R10*0.438,2)</f>
        <v>0</v>
      </c>
      <c r="X19" s="314"/>
      <c r="Y19" s="60" t="s">
        <v>175</v>
      </c>
      <c r="Z19" s="17" t="s">
        <v>173</v>
      </c>
      <c r="AA19" s="77">
        <f>ROUNDUP('7990NTP-P'!S10*0.438,2)</f>
        <v>0</v>
      </c>
      <c r="AB19" s="314"/>
      <c r="AC19" s="60" t="s">
        <v>175</v>
      </c>
      <c r="AD19" s="17" t="s">
        <v>173</v>
      </c>
      <c r="AE19" s="77">
        <f>ROUNDUP('7990NTP-P'!T10*0.438,2)</f>
        <v>0</v>
      </c>
      <c r="AF19" s="314"/>
      <c r="AG19" s="60" t="s">
        <v>175</v>
      </c>
      <c r="AH19" s="17" t="s">
        <v>173</v>
      </c>
      <c r="AI19" s="77">
        <f>ROUNDUP('7990NTP-P'!U10*0.438,2)</f>
        <v>0</v>
      </c>
      <c r="AJ19" s="314"/>
      <c r="AK19" s="63">
        <f>IF(C19+G19+K19+O19+S19+W19+AA19&gt;0,C19+G19+K19+O19+S19+W19+AA19+AE19+AI19,0)</f>
        <v>0</v>
      </c>
      <c r="AL19" s="43"/>
      <c r="AM19" s="309"/>
      <c r="AN19" s="52"/>
      <c r="AO19" s="52"/>
      <c r="KC19" s="35"/>
      <c r="KD19" s="35"/>
      <c r="KE19" s="35"/>
      <c r="KF19" s="35"/>
      <c r="KG19" s="35"/>
      <c r="KH19" s="35"/>
      <c r="KI19" s="35"/>
      <c r="KJ19" s="35"/>
    </row>
    <row r="20" spans="1:296" ht="13" x14ac:dyDescent="0.3">
      <c r="A20" s="60"/>
      <c r="B20" s="12"/>
      <c r="C20" s="68"/>
      <c r="D20" s="69"/>
      <c r="E20" s="60"/>
      <c r="F20" s="17"/>
      <c r="G20" s="70"/>
      <c r="H20" s="71"/>
      <c r="I20" s="60"/>
      <c r="J20" s="17"/>
      <c r="K20" s="70"/>
      <c r="L20" s="71"/>
      <c r="M20" s="60"/>
      <c r="N20" s="17"/>
      <c r="O20" s="70"/>
      <c r="P20" s="71"/>
      <c r="Q20" s="60"/>
      <c r="R20" s="17"/>
      <c r="S20" s="70"/>
      <c r="T20" s="71"/>
      <c r="U20" s="60"/>
      <c r="V20" s="17"/>
      <c r="W20" s="70"/>
      <c r="X20" s="71"/>
      <c r="Y20" s="60"/>
      <c r="Z20" s="17"/>
      <c r="AA20" s="70"/>
      <c r="AB20" s="71"/>
      <c r="AC20" s="60"/>
      <c r="AD20" s="17"/>
      <c r="AE20" s="70"/>
      <c r="AF20" s="71"/>
      <c r="AG20" s="60"/>
      <c r="AH20" s="17"/>
      <c r="AI20" s="70"/>
      <c r="AJ20" s="71"/>
      <c r="AK20" s="63"/>
      <c r="AL20" s="43"/>
      <c r="AM20" s="309"/>
      <c r="AN20" s="52"/>
      <c r="AO20" s="52"/>
      <c r="KC20" s="35"/>
      <c r="KD20" s="35"/>
      <c r="KE20" s="35"/>
      <c r="KF20" s="35"/>
      <c r="KG20" s="35"/>
      <c r="KH20" s="35"/>
      <c r="KI20" s="35"/>
      <c r="KJ20" s="35"/>
    </row>
    <row r="21" spans="1:296" ht="37.5" x14ac:dyDescent="0.25">
      <c r="A21" s="590" t="s">
        <v>567</v>
      </c>
      <c r="B21" s="12" t="s">
        <v>491</v>
      </c>
      <c r="C21" s="75">
        <f>ROUNDDOWN('7990NTP-P'!M11-('7990NTP-P'!M11*0.45),2)</f>
        <v>0</v>
      </c>
      <c r="D21" s="76">
        <f>'7990NTP-P'!C11</f>
        <v>0</v>
      </c>
      <c r="E21" s="591" t="s">
        <v>567</v>
      </c>
      <c r="F21" s="12" t="s">
        <v>491</v>
      </c>
      <c r="G21" s="77">
        <f>ROUNDDOWN('7990NTP-P'!N11-('7990NTP-P'!N11*0.45),2)</f>
        <v>0</v>
      </c>
      <c r="H21" s="78">
        <f>'7990NTP-P'!D11</f>
        <v>0</v>
      </c>
      <c r="I21" s="590" t="s">
        <v>567</v>
      </c>
      <c r="J21" s="12" t="s">
        <v>491</v>
      </c>
      <c r="K21" s="77">
        <f>ROUNDDOWN('7990NTP-P'!O11-('7990NTP-P'!O11*0.45),2)</f>
        <v>0</v>
      </c>
      <c r="L21" s="78">
        <f>'7990NTP-P'!E11</f>
        <v>0</v>
      </c>
      <c r="M21" s="590" t="s">
        <v>567</v>
      </c>
      <c r="N21" s="12" t="s">
        <v>491</v>
      </c>
      <c r="O21" s="77">
        <f>ROUNDDOWN('7990NTP-P'!P11-('7990NTP-P'!P11*0.45),2)</f>
        <v>0</v>
      </c>
      <c r="P21" s="78">
        <f>'7990NTP-P'!F11</f>
        <v>0</v>
      </c>
      <c r="Q21" s="590" t="s">
        <v>567</v>
      </c>
      <c r="R21" s="12" t="s">
        <v>491</v>
      </c>
      <c r="S21" s="77">
        <f>ROUNDDOWN('7990NTP-P'!Q11-('7990NTP-P'!Q11*0.45),2)</f>
        <v>0</v>
      </c>
      <c r="T21" s="78">
        <f>'7990NTP-P'!G11</f>
        <v>0</v>
      </c>
      <c r="U21" s="590" t="s">
        <v>567</v>
      </c>
      <c r="V21" s="12" t="s">
        <v>491</v>
      </c>
      <c r="W21" s="77">
        <f>ROUNDDOWN('7990NTP-P'!R11-('7990NTP-P'!R11*0.45),2)</f>
        <v>0</v>
      </c>
      <c r="X21" s="78">
        <f>'7990NTP-P'!H11</f>
        <v>0</v>
      </c>
      <c r="Y21" s="590" t="s">
        <v>567</v>
      </c>
      <c r="Z21" s="12" t="s">
        <v>491</v>
      </c>
      <c r="AA21" s="77">
        <f>ROUNDDOWN('7990NTP-P'!S11-('7990NTP-P'!S11*0.45),2)</f>
        <v>0</v>
      </c>
      <c r="AB21" s="78">
        <f>'7990NTP-P'!I11</f>
        <v>0</v>
      </c>
      <c r="AC21" s="590" t="s">
        <v>567</v>
      </c>
      <c r="AD21" s="12" t="s">
        <v>491</v>
      </c>
      <c r="AE21" s="77">
        <f>ROUNDDOWN('7990NTP-P'!T11-('7990NTP-P'!T11*0.45),2)</f>
        <v>0</v>
      </c>
      <c r="AF21" s="78">
        <f>'7990NTP-P'!J11</f>
        <v>0</v>
      </c>
      <c r="AG21" s="590" t="s">
        <v>567</v>
      </c>
      <c r="AH21" s="12" t="s">
        <v>491</v>
      </c>
      <c r="AI21" s="77">
        <f>ROUNDDOWN('7990NTP-P'!U11-('7990NTP-P'!U11*0.45),2)</f>
        <v>0</v>
      </c>
      <c r="AJ21" s="78">
        <f>'7990NTP-P'!K11</f>
        <v>0</v>
      </c>
      <c r="AK21" s="63">
        <f>IF(C21+G21+K21+O21+S21+W21+AA21&gt;0,C21+G21+K21+O21+S21+W21+AA21+AE21+AI21,0)</f>
        <v>0</v>
      </c>
      <c r="AL21" s="43"/>
      <c r="AM21" s="309"/>
      <c r="AN21" s="52"/>
      <c r="AO21" s="52"/>
      <c r="KC21" s="35"/>
      <c r="KD21" s="35"/>
      <c r="KE21" s="35"/>
      <c r="KF21" s="35"/>
      <c r="KG21" s="35"/>
      <c r="KH21" s="35"/>
      <c r="KI21" s="35"/>
      <c r="KJ21" s="35"/>
    </row>
    <row r="22" spans="1:296" ht="38" x14ac:dyDescent="0.3">
      <c r="A22" s="590" t="s">
        <v>568</v>
      </c>
      <c r="B22" s="12" t="s">
        <v>492</v>
      </c>
      <c r="C22" s="75">
        <f>ROUNDUP('7990NTP-P'!M11*0.45,2)</f>
        <v>0</v>
      </c>
      <c r="D22" s="310"/>
      <c r="E22" s="591" t="s">
        <v>568</v>
      </c>
      <c r="F22" s="12" t="s">
        <v>492</v>
      </c>
      <c r="G22" s="77">
        <f>ROUNDUP('7990NTP-P'!N11*0.45,2)</f>
        <v>0</v>
      </c>
      <c r="H22" s="314"/>
      <c r="I22" s="590" t="s">
        <v>568</v>
      </c>
      <c r="J22" s="12" t="s">
        <v>492</v>
      </c>
      <c r="K22" s="77">
        <f>ROUNDUP('7990NTP-P'!O11*0.45,2)</f>
        <v>0</v>
      </c>
      <c r="L22" s="314"/>
      <c r="M22" s="590" t="s">
        <v>568</v>
      </c>
      <c r="N22" s="12" t="s">
        <v>492</v>
      </c>
      <c r="O22" s="77">
        <f>ROUNDUP('7990NTP-P'!P11*0.45,2)</f>
        <v>0</v>
      </c>
      <c r="P22" s="314"/>
      <c r="Q22" s="590" t="s">
        <v>568</v>
      </c>
      <c r="R22" s="12" t="s">
        <v>492</v>
      </c>
      <c r="S22" s="77">
        <f>ROUNDUP('7990NTP-P'!Q11*0.45,2)</f>
        <v>0</v>
      </c>
      <c r="T22" s="314"/>
      <c r="U22" s="590" t="s">
        <v>568</v>
      </c>
      <c r="V22" s="12" t="s">
        <v>492</v>
      </c>
      <c r="W22" s="77">
        <f>ROUNDUP('7990NTP-P'!R11*0.45,2)</f>
        <v>0</v>
      </c>
      <c r="X22" s="314"/>
      <c r="Y22" s="590" t="s">
        <v>568</v>
      </c>
      <c r="Z22" s="12" t="s">
        <v>492</v>
      </c>
      <c r="AA22" s="77">
        <f>ROUNDUP('7990NTP-P'!S11*0.45,2)</f>
        <v>0</v>
      </c>
      <c r="AB22" s="314"/>
      <c r="AC22" s="590" t="s">
        <v>568</v>
      </c>
      <c r="AD22" s="12" t="s">
        <v>492</v>
      </c>
      <c r="AE22" s="77">
        <f>ROUNDUP('7990NTP-P'!T11*0.45,2)</f>
        <v>0</v>
      </c>
      <c r="AF22" s="314"/>
      <c r="AG22" s="590" t="s">
        <v>568</v>
      </c>
      <c r="AH22" s="12" t="s">
        <v>492</v>
      </c>
      <c r="AI22" s="77">
        <f>ROUNDUP('7990NTP-P'!U11*0.45,2)</f>
        <v>0</v>
      </c>
      <c r="AJ22" s="314"/>
      <c r="AK22" s="63">
        <f>IF(C22+G22+K22+O22+S22+W22+AA22&gt;0,C22+G22+K22+O22+S22+W22+AA22+AE22+AI22,0)</f>
        <v>0</v>
      </c>
      <c r="AL22" s="43"/>
      <c r="AM22" s="309"/>
      <c r="AN22" s="52"/>
      <c r="AO22" s="52"/>
      <c r="KC22" s="35"/>
      <c r="KD22" s="35"/>
      <c r="KE22" s="35"/>
      <c r="KF22" s="35"/>
      <c r="KG22" s="35"/>
      <c r="KH22" s="35"/>
      <c r="KI22" s="35"/>
      <c r="KJ22" s="35"/>
    </row>
    <row r="23" spans="1:296" ht="13" x14ac:dyDescent="0.3">
      <c r="A23" s="400"/>
      <c r="B23" s="401"/>
      <c r="C23" s="402"/>
      <c r="D23" s="403"/>
      <c r="E23" s="400"/>
      <c r="F23" s="401"/>
      <c r="G23" s="402"/>
      <c r="H23" s="404"/>
      <c r="I23" s="400"/>
      <c r="J23" s="401"/>
      <c r="K23" s="402"/>
      <c r="L23" s="404"/>
      <c r="M23" s="400"/>
      <c r="N23" s="401"/>
      <c r="O23" s="402"/>
      <c r="P23" s="404"/>
      <c r="Q23" s="400"/>
      <c r="R23" s="401"/>
      <c r="S23" s="402"/>
      <c r="T23" s="404"/>
      <c r="U23" s="400"/>
      <c r="V23" s="401"/>
      <c r="W23" s="402"/>
      <c r="X23" s="404"/>
      <c r="Y23" s="400"/>
      <c r="Z23" s="401"/>
      <c r="AA23" s="402"/>
      <c r="AB23" s="404"/>
      <c r="AC23" s="400"/>
      <c r="AD23" s="401"/>
      <c r="AE23" s="402"/>
      <c r="AF23" s="404"/>
      <c r="AG23" s="400"/>
      <c r="AH23" s="401"/>
      <c r="AI23" s="402"/>
      <c r="AJ23" s="404"/>
      <c r="AK23" s="405"/>
      <c r="AL23" s="43"/>
      <c r="AM23" s="309"/>
      <c r="AN23" s="52"/>
      <c r="AO23" s="52"/>
      <c r="KC23" s="35"/>
      <c r="KD23" s="35"/>
      <c r="KE23" s="35"/>
      <c r="KF23" s="35"/>
      <c r="KG23" s="35"/>
      <c r="KH23" s="35"/>
      <c r="KI23" s="35"/>
      <c r="KJ23" s="35"/>
    </row>
    <row r="24" spans="1:296" ht="37.5" x14ac:dyDescent="0.25">
      <c r="A24" s="60" t="s">
        <v>642</v>
      </c>
      <c r="B24" s="12" t="s">
        <v>643</v>
      </c>
      <c r="C24" s="75">
        <f>SUM('7990NTP-P'!M12*1)</f>
        <v>0</v>
      </c>
      <c r="D24" s="76">
        <f>'7990NTP-P'!C12</f>
        <v>0</v>
      </c>
      <c r="E24" s="60" t="s">
        <v>642</v>
      </c>
      <c r="F24" s="12" t="s">
        <v>643</v>
      </c>
      <c r="G24" s="77">
        <f>SUM('7990NTP-P'!N12*1)</f>
        <v>0</v>
      </c>
      <c r="H24" s="78">
        <f>'7990NTP-P'!D12</f>
        <v>0</v>
      </c>
      <c r="I24" s="60" t="s">
        <v>642</v>
      </c>
      <c r="J24" s="12" t="s">
        <v>643</v>
      </c>
      <c r="K24" s="77">
        <f>SUM('7990NTP-P'!O12*1)</f>
        <v>0</v>
      </c>
      <c r="L24" s="78">
        <f>'7990NTP-P'!E12</f>
        <v>0</v>
      </c>
      <c r="M24" s="60" t="s">
        <v>642</v>
      </c>
      <c r="N24" s="12" t="s">
        <v>643</v>
      </c>
      <c r="O24" s="77">
        <f>SUM('7990NTP-P'!P12*1)</f>
        <v>0</v>
      </c>
      <c r="P24" s="78">
        <f>'7990NTP-P'!F12</f>
        <v>0</v>
      </c>
      <c r="Q24" s="60" t="s">
        <v>642</v>
      </c>
      <c r="R24" s="12" t="s">
        <v>643</v>
      </c>
      <c r="S24" s="77">
        <f>SUM('7990NTP-P'!Q12*1)</f>
        <v>0</v>
      </c>
      <c r="T24" s="78">
        <f>'7990NTP-P'!G12</f>
        <v>0</v>
      </c>
      <c r="U24" s="60" t="s">
        <v>642</v>
      </c>
      <c r="V24" s="12" t="s">
        <v>643</v>
      </c>
      <c r="W24" s="77">
        <f>SUM('7990NTP-P'!R12*1)</f>
        <v>0</v>
      </c>
      <c r="X24" s="78">
        <f>'7990NTP-P'!H12</f>
        <v>0</v>
      </c>
      <c r="Y24" s="60" t="s">
        <v>642</v>
      </c>
      <c r="Z24" s="12" t="s">
        <v>643</v>
      </c>
      <c r="AA24" s="77">
        <f>SUM('7990NTP-P'!S12*1)</f>
        <v>0</v>
      </c>
      <c r="AB24" s="78">
        <f>'7990NTP-P'!I12</f>
        <v>0</v>
      </c>
      <c r="AC24" s="60" t="s">
        <v>642</v>
      </c>
      <c r="AD24" s="12" t="s">
        <v>643</v>
      </c>
      <c r="AE24" s="77">
        <f>SUM('7990NTP-P'!T12*1)</f>
        <v>0</v>
      </c>
      <c r="AF24" s="78">
        <f>'7990NTP-P'!J12</f>
        <v>0</v>
      </c>
      <c r="AG24" s="60" t="s">
        <v>642</v>
      </c>
      <c r="AH24" s="12" t="s">
        <v>643</v>
      </c>
      <c r="AI24" s="77">
        <f>SUM('7990NTP-P'!U12*1)</f>
        <v>0</v>
      </c>
      <c r="AJ24" s="78">
        <f>'7990NTP-P'!K12</f>
        <v>0</v>
      </c>
      <c r="AK24" s="63">
        <f>IF(C24+G24+K24+O24+S24+W24+AA24&gt;0,C24+G24+K24+O24+S24+W24+AA24+AE24+AI24,0)</f>
        <v>0</v>
      </c>
      <c r="AL24" s="43"/>
      <c r="AM24" s="309"/>
      <c r="AN24" s="52"/>
      <c r="AO24" s="52"/>
      <c r="KC24" s="35"/>
      <c r="KD24" s="35"/>
      <c r="KE24" s="35"/>
      <c r="KF24" s="35"/>
      <c r="KG24" s="35"/>
      <c r="KH24" s="35"/>
      <c r="KI24" s="35"/>
      <c r="KJ24" s="35"/>
    </row>
    <row r="25" spans="1:296" x14ac:dyDescent="0.25">
      <c r="A25" s="497"/>
      <c r="B25" s="592"/>
      <c r="C25" s="495"/>
      <c r="D25" s="593"/>
      <c r="E25" s="497"/>
      <c r="F25" s="592"/>
      <c r="G25" s="495"/>
      <c r="H25" s="594"/>
      <c r="I25" s="497"/>
      <c r="J25" s="592"/>
      <c r="K25" s="495"/>
      <c r="L25" s="594"/>
      <c r="M25" s="497"/>
      <c r="N25" s="592"/>
      <c r="O25" s="495"/>
      <c r="P25" s="594"/>
      <c r="Q25" s="497"/>
      <c r="R25" s="592"/>
      <c r="S25" s="495"/>
      <c r="T25" s="594"/>
      <c r="U25" s="497"/>
      <c r="V25" s="592"/>
      <c r="W25" s="495"/>
      <c r="X25" s="594"/>
      <c r="Y25" s="497"/>
      <c r="Z25" s="592"/>
      <c r="AA25" s="495"/>
      <c r="AB25" s="594"/>
      <c r="AC25" s="497"/>
      <c r="AD25" s="592"/>
      <c r="AE25" s="495"/>
      <c r="AF25" s="594"/>
      <c r="AG25" s="497"/>
      <c r="AH25" s="592"/>
      <c r="AI25" s="495"/>
      <c r="AJ25" s="594"/>
      <c r="AK25" s="499"/>
      <c r="AL25" s="43"/>
      <c r="AM25" s="309"/>
      <c r="AN25" s="52"/>
      <c r="AO25" s="52"/>
      <c r="KC25" s="35"/>
      <c r="KD25" s="35"/>
      <c r="KE25" s="35"/>
      <c r="KF25" s="35"/>
      <c r="KG25" s="35"/>
      <c r="KH25" s="35"/>
      <c r="KI25" s="35"/>
      <c r="KJ25" s="35"/>
    </row>
    <row r="26" spans="1:296" ht="25" x14ac:dyDescent="0.25">
      <c r="A26" s="60" t="s">
        <v>40</v>
      </c>
      <c r="B26" s="12" t="s">
        <v>63</v>
      </c>
      <c r="C26" s="75">
        <f>SUM('7990NTP-P'!M14*1)</f>
        <v>0</v>
      </c>
      <c r="D26" s="76">
        <f>'7990NTP-P'!C14</f>
        <v>0</v>
      </c>
      <c r="E26" s="60" t="s">
        <v>40</v>
      </c>
      <c r="F26" s="17" t="s">
        <v>63</v>
      </c>
      <c r="G26" s="77">
        <f>SUM('7990NTP-P'!N14*1)</f>
        <v>0</v>
      </c>
      <c r="H26" s="78">
        <f>'7990NTP-P'!D14</f>
        <v>0</v>
      </c>
      <c r="I26" s="60" t="s">
        <v>40</v>
      </c>
      <c r="J26" s="17" t="s">
        <v>63</v>
      </c>
      <c r="K26" s="77">
        <f>SUM('7990NTP-P'!O14*1)</f>
        <v>0</v>
      </c>
      <c r="L26" s="78">
        <f>'7990NTP-P'!E14</f>
        <v>0</v>
      </c>
      <c r="M26" s="60" t="s">
        <v>40</v>
      </c>
      <c r="N26" s="17" t="s">
        <v>63</v>
      </c>
      <c r="O26" s="77">
        <f>SUM('7990NTP-P'!P14*1)</f>
        <v>0</v>
      </c>
      <c r="P26" s="78">
        <f>'7990NTP-P'!F14</f>
        <v>0</v>
      </c>
      <c r="Q26" s="60" t="s">
        <v>40</v>
      </c>
      <c r="R26" s="17" t="s">
        <v>63</v>
      </c>
      <c r="S26" s="77">
        <f>SUM('7990NTP-P'!Q14*1)</f>
        <v>0</v>
      </c>
      <c r="T26" s="78">
        <f>'7990NTP-P'!G14</f>
        <v>0</v>
      </c>
      <c r="U26" s="60" t="s">
        <v>40</v>
      </c>
      <c r="V26" s="17" t="s">
        <v>63</v>
      </c>
      <c r="W26" s="77">
        <f>SUM('7990NTP-P'!R14*1)</f>
        <v>0</v>
      </c>
      <c r="X26" s="78">
        <f>'7990NTP-P'!H14</f>
        <v>0</v>
      </c>
      <c r="Y26" s="60" t="s">
        <v>40</v>
      </c>
      <c r="Z26" s="17" t="s">
        <v>63</v>
      </c>
      <c r="AA26" s="77">
        <f>SUM('7990NTP-P'!S14*1)</f>
        <v>0</v>
      </c>
      <c r="AB26" s="78">
        <f>'7990NTP-P'!I14</f>
        <v>0</v>
      </c>
      <c r="AC26" s="60" t="s">
        <v>40</v>
      </c>
      <c r="AD26" s="17" t="s">
        <v>63</v>
      </c>
      <c r="AE26" s="77">
        <f>SUM('7990NTP-P'!T14*1)</f>
        <v>0</v>
      </c>
      <c r="AF26" s="78">
        <f>'7990NTP-P'!J14</f>
        <v>0</v>
      </c>
      <c r="AG26" s="60" t="s">
        <v>40</v>
      </c>
      <c r="AH26" s="17" t="s">
        <v>63</v>
      </c>
      <c r="AI26" s="77">
        <f>SUM('7990NTP-P'!U14*1)</f>
        <v>0</v>
      </c>
      <c r="AJ26" s="78">
        <f>'7990NTP-P'!K14</f>
        <v>0</v>
      </c>
      <c r="AK26" s="63">
        <f>IF(C26+G26+K26+O26+S26+W26+AA26&gt;0,C26+G26+K26+O26+S26+W26+AA26+AE26+AI26,0)</f>
        <v>0</v>
      </c>
      <c r="AL26" s="43"/>
      <c r="AM26" s="309"/>
      <c r="AN26" s="52"/>
      <c r="AO26" s="52"/>
      <c r="KC26" s="35"/>
      <c r="KD26" s="35"/>
      <c r="KE26" s="35"/>
      <c r="KF26" s="35"/>
      <c r="KG26" s="35"/>
      <c r="KH26" s="35"/>
      <c r="KI26" s="35"/>
      <c r="KJ26" s="35"/>
    </row>
    <row r="27" spans="1:296" ht="13" x14ac:dyDescent="0.3">
      <c r="A27" s="72"/>
      <c r="B27" s="12"/>
      <c r="C27" s="68"/>
      <c r="D27" s="69"/>
      <c r="E27" s="72"/>
      <c r="F27" s="17"/>
      <c r="G27" s="70"/>
      <c r="H27" s="71"/>
      <c r="I27" s="72"/>
      <c r="J27" s="17"/>
      <c r="K27" s="70"/>
      <c r="L27" s="71"/>
      <c r="M27" s="72"/>
      <c r="N27" s="17"/>
      <c r="O27" s="70"/>
      <c r="P27" s="71"/>
      <c r="Q27" s="72"/>
      <c r="R27" s="17"/>
      <c r="S27" s="70"/>
      <c r="T27" s="71"/>
      <c r="U27" s="72"/>
      <c r="V27" s="17"/>
      <c r="W27" s="70"/>
      <c r="X27" s="71"/>
      <c r="Y27" s="72"/>
      <c r="Z27" s="17"/>
      <c r="AA27" s="70"/>
      <c r="AB27" s="71"/>
      <c r="AC27" s="72"/>
      <c r="AD27" s="17"/>
      <c r="AE27" s="70"/>
      <c r="AF27" s="71"/>
      <c r="AG27" s="72"/>
      <c r="AH27" s="17"/>
      <c r="AI27" s="70"/>
      <c r="AJ27" s="71"/>
      <c r="AK27" s="63"/>
      <c r="AL27" s="43"/>
      <c r="AM27" s="315"/>
      <c r="AN27" s="52"/>
      <c r="AO27" s="52"/>
      <c r="KC27" s="35"/>
      <c r="KD27" s="35"/>
      <c r="KE27" s="35"/>
      <c r="KF27" s="35"/>
      <c r="KG27" s="35"/>
      <c r="KH27" s="35"/>
      <c r="KI27" s="35"/>
      <c r="KJ27" s="35"/>
    </row>
    <row r="28" spans="1:296" ht="25" x14ac:dyDescent="0.25">
      <c r="A28" s="3" t="s">
        <v>363</v>
      </c>
      <c r="B28" s="12" t="s">
        <v>365</v>
      </c>
      <c r="C28" s="75">
        <f>ROUNDDOWN('7990NTP-P'!M15-('7990NTP-P'!M15*0.3066),2)</f>
        <v>0</v>
      </c>
      <c r="D28" s="76">
        <f>'7990NTP-P'!C15</f>
        <v>0</v>
      </c>
      <c r="E28" s="18" t="s">
        <v>363</v>
      </c>
      <c r="F28" s="17" t="s">
        <v>365</v>
      </c>
      <c r="G28" s="77">
        <f>ROUNDDOWN('7990NTP-P'!N15-('7990NTP-P'!N15*0.3066),2)</f>
        <v>0</v>
      </c>
      <c r="H28" s="78">
        <f>'7990NTP-P'!D15</f>
        <v>0</v>
      </c>
      <c r="I28" s="18" t="s">
        <v>363</v>
      </c>
      <c r="J28" s="17" t="s">
        <v>365</v>
      </c>
      <c r="K28" s="77">
        <f>ROUNDDOWN('7990NTP-P'!O15-('7990NTP-P'!O15*0.3066),2)</f>
        <v>0</v>
      </c>
      <c r="L28" s="78">
        <f>'7990NTP-P'!E15</f>
        <v>0</v>
      </c>
      <c r="M28" s="18" t="s">
        <v>363</v>
      </c>
      <c r="N28" s="17" t="s">
        <v>365</v>
      </c>
      <c r="O28" s="77">
        <f>ROUNDDOWN('7990NTP-P'!P15-('7990NTP-P'!P15*0.3066),2)</f>
        <v>0</v>
      </c>
      <c r="P28" s="78">
        <f>'7990NTP-P'!F15</f>
        <v>0</v>
      </c>
      <c r="Q28" s="18" t="s">
        <v>363</v>
      </c>
      <c r="R28" s="17" t="s">
        <v>365</v>
      </c>
      <c r="S28" s="77">
        <f>ROUNDDOWN('7990NTP-P'!Q15-('7990NTP-P'!Q15*0.3066),2)</f>
        <v>0</v>
      </c>
      <c r="T28" s="78">
        <f>'7990NTP-P'!G15</f>
        <v>0</v>
      </c>
      <c r="U28" s="18" t="s">
        <v>363</v>
      </c>
      <c r="V28" s="17" t="s">
        <v>365</v>
      </c>
      <c r="W28" s="77">
        <f>ROUNDDOWN('7990NTP-P'!R15-('7990NTP-P'!R15*0.3066),2)</f>
        <v>0</v>
      </c>
      <c r="X28" s="78">
        <f>'7990NTP-P'!H15</f>
        <v>0</v>
      </c>
      <c r="Y28" s="18" t="s">
        <v>363</v>
      </c>
      <c r="Z28" s="17" t="s">
        <v>365</v>
      </c>
      <c r="AA28" s="77">
        <f>ROUNDDOWN('7990NTP-P'!S15-('7990NTP-P'!S15*0.3066),2)</f>
        <v>0</v>
      </c>
      <c r="AB28" s="78">
        <f>'7990NTP-P'!I15</f>
        <v>0</v>
      </c>
      <c r="AC28" s="18" t="s">
        <v>363</v>
      </c>
      <c r="AD28" s="17" t="s">
        <v>365</v>
      </c>
      <c r="AE28" s="77">
        <f>ROUNDDOWN('7990NTP-P'!T15-('7990NTP-P'!T15*0.3066),2)</f>
        <v>0</v>
      </c>
      <c r="AF28" s="78">
        <f>'7990NTP-P'!J15</f>
        <v>0</v>
      </c>
      <c r="AG28" s="18" t="s">
        <v>363</v>
      </c>
      <c r="AH28" s="17" t="s">
        <v>365</v>
      </c>
      <c r="AI28" s="77">
        <f>ROUNDDOWN('7990NTP-P'!U15-('7990NTP-P'!U15*0.3066),2)</f>
        <v>0</v>
      </c>
      <c r="AJ28" s="78">
        <f>'7990NTP-P'!K15</f>
        <v>0</v>
      </c>
      <c r="AK28" s="63">
        <f>IF(C28+G28+K28+O28+S28+W28+AA28&gt;0,C28+G28+K28+O28+S28+W28+AA28+AE28+AI28,0)</f>
        <v>0</v>
      </c>
      <c r="AL28" s="43"/>
      <c r="AM28" s="315"/>
      <c r="AN28" s="52"/>
      <c r="AO28" s="52"/>
      <c r="KC28" s="35"/>
      <c r="KD28" s="35"/>
      <c r="KE28" s="35"/>
      <c r="KF28" s="35"/>
      <c r="KG28" s="35"/>
      <c r="KH28" s="35"/>
      <c r="KI28" s="35"/>
      <c r="KJ28" s="35"/>
    </row>
    <row r="29" spans="1:296" ht="53" customHeight="1" x14ac:dyDescent="0.3">
      <c r="A29" s="3" t="s">
        <v>364</v>
      </c>
      <c r="B29" s="12" t="s">
        <v>366</v>
      </c>
      <c r="C29" s="75">
        <f>ROUNDUP('7990NTP-P'!M15*0.3066,2)</f>
        <v>0</v>
      </c>
      <c r="D29" s="69"/>
      <c r="E29" s="18" t="s">
        <v>364</v>
      </c>
      <c r="F29" s="17" t="s">
        <v>366</v>
      </c>
      <c r="G29" s="77">
        <f>ROUNDUP('7990NTP-P'!N15*0.3066,2)</f>
        <v>0</v>
      </c>
      <c r="H29" s="71"/>
      <c r="I29" s="18" t="s">
        <v>364</v>
      </c>
      <c r="J29" s="17" t="s">
        <v>366</v>
      </c>
      <c r="K29" s="77">
        <f>ROUNDUP('7990NTP-P'!O15*0.3066,2)</f>
        <v>0</v>
      </c>
      <c r="L29" s="71"/>
      <c r="M29" s="18" t="s">
        <v>364</v>
      </c>
      <c r="N29" s="17" t="s">
        <v>366</v>
      </c>
      <c r="O29" s="77">
        <f>ROUNDUP('7990NTP-P'!P15*0.3066,2)</f>
        <v>0</v>
      </c>
      <c r="P29" s="71"/>
      <c r="Q29" s="18" t="s">
        <v>364</v>
      </c>
      <c r="R29" s="17" t="s">
        <v>366</v>
      </c>
      <c r="S29" s="77">
        <f>ROUNDUP('7990NTP-P'!Q15*0.3066,2)</f>
        <v>0</v>
      </c>
      <c r="T29" s="71"/>
      <c r="U29" s="18" t="s">
        <v>364</v>
      </c>
      <c r="V29" s="17" t="s">
        <v>366</v>
      </c>
      <c r="W29" s="77">
        <f>ROUNDUP('7990NTP-P'!R15*0.3066,2)</f>
        <v>0</v>
      </c>
      <c r="X29" s="71"/>
      <c r="Y29" s="18" t="s">
        <v>364</v>
      </c>
      <c r="Z29" s="17" t="s">
        <v>366</v>
      </c>
      <c r="AA29" s="77">
        <f>ROUNDUP('7990NTP-P'!S15*0.3066,2)</f>
        <v>0</v>
      </c>
      <c r="AB29" s="71"/>
      <c r="AC29" s="18" t="s">
        <v>364</v>
      </c>
      <c r="AD29" s="17" t="s">
        <v>366</v>
      </c>
      <c r="AE29" s="77">
        <f>ROUNDUP('7990NTP-P'!T15*0.3066,2)</f>
        <v>0</v>
      </c>
      <c r="AF29" s="71"/>
      <c r="AG29" s="18" t="s">
        <v>364</v>
      </c>
      <c r="AH29" s="17" t="s">
        <v>366</v>
      </c>
      <c r="AI29" s="77">
        <f>ROUNDUP('7990NTP-P'!U15*0.3066,2)</f>
        <v>0</v>
      </c>
      <c r="AJ29" s="71"/>
      <c r="AK29" s="63">
        <f>IF(C29+G29+K29+O29+S29+W29+AA29&gt;0,C29+G29+K29+O29+S29+W29+AA29+AE29+AI29,0)</f>
        <v>0</v>
      </c>
      <c r="AL29" s="43"/>
      <c r="AM29" s="315"/>
      <c r="AN29" s="52"/>
      <c r="AO29" s="52"/>
      <c r="KC29" s="35"/>
      <c r="KD29" s="35"/>
      <c r="KE29" s="35"/>
      <c r="KF29" s="35"/>
      <c r="KG29" s="35"/>
      <c r="KH29" s="35"/>
      <c r="KI29" s="35"/>
      <c r="KJ29" s="35"/>
    </row>
    <row r="30" spans="1:296" ht="13" x14ac:dyDescent="0.3">
      <c r="A30" s="60"/>
      <c r="B30" s="12"/>
      <c r="C30" s="68"/>
      <c r="D30" s="69"/>
      <c r="E30" s="60"/>
      <c r="F30" s="17"/>
      <c r="G30" s="70"/>
      <c r="H30" s="71"/>
      <c r="I30" s="60"/>
      <c r="J30" s="17"/>
      <c r="K30" s="70"/>
      <c r="L30" s="71"/>
      <c r="M30" s="60"/>
      <c r="N30" s="17"/>
      <c r="O30" s="70"/>
      <c r="P30" s="71"/>
      <c r="Q30" s="60"/>
      <c r="R30" s="17"/>
      <c r="S30" s="70"/>
      <c r="T30" s="71"/>
      <c r="U30" s="60"/>
      <c r="V30" s="17"/>
      <c r="W30" s="70"/>
      <c r="X30" s="71"/>
      <c r="Y30" s="60"/>
      <c r="Z30" s="17"/>
      <c r="AA30" s="70"/>
      <c r="AB30" s="71"/>
      <c r="AC30" s="60"/>
      <c r="AD30" s="17"/>
      <c r="AE30" s="70"/>
      <c r="AF30" s="71"/>
      <c r="AG30" s="60"/>
      <c r="AH30" s="17"/>
      <c r="AI30" s="70"/>
      <c r="AJ30" s="71"/>
      <c r="AK30" s="63"/>
      <c r="AL30" s="43"/>
      <c r="AM30" s="315"/>
      <c r="AN30" s="52"/>
      <c r="AO30" s="52"/>
      <c r="KC30" s="35"/>
      <c r="KD30" s="35"/>
      <c r="KE30" s="35"/>
      <c r="KF30" s="35"/>
      <c r="KG30" s="35"/>
      <c r="KH30" s="35"/>
      <c r="KI30" s="35"/>
      <c r="KJ30" s="35"/>
    </row>
    <row r="31" spans="1:296" ht="37.5" x14ac:dyDescent="0.25">
      <c r="A31" s="590" t="s">
        <v>569</v>
      </c>
      <c r="B31" s="12" t="s">
        <v>493</v>
      </c>
      <c r="C31" s="75">
        <f>ROUNDDOWN('7990NTP-P'!M16-('7990NTP-P'!M16*0.315),2)</f>
        <v>0</v>
      </c>
      <c r="D31" s="76">
        <f>'7990NTP-P'!C16</f>
        <v>0</v>
      </c>
      <c r="E31" s="591" t="s">
        <v>569</v>
      </c>
      <c r="F31" s="12" t="s">
        <v>493</v>
      </c>
      <c r="G31" s="77">
        <f>ROUNDDOWN('7990NTP-P'!N16-('7990NTP-P'!N16*0.315),2)</f>
        <v>0</v>
      </c>
      <c r="H31" s="78">
        <f>'7990NTP-P'!D16</f>
        <v>0</v>
      </c>
      <c r="I31" s="590" t="s">
        <v>569</v>
      </c>
      <c r="J31" s="12" t="s">
        <v>493</v>
      </c>
      <c r="K31" s="77">
        <f>ROUNDDOWN('7990NTP-P'!O16-('7990NTP-P'!O16*0.315),2)</f>
        <v>0</v>
      </c>
      <c r="L31" s="78">
        <f>'7990NTP-P'!E16</f>
        <v>0</v>
      </c>
      <c r="M31" s="590" t="s">
        <v>569</v>
      </c>
      <c r="N31" s="12" t="s">
        <v>493</v>
      </c>
      <c r="O31" s="77">
        <f>ROUNDDOWN('7990NTP-P'!P16-('7990NTP-P'!P16*0.315),2)</f>
        <v>0</v>
      </c>
      <c r="P31" s="78">
        <f>'7990NTP-P'!F16</f>
        <v>0</v>
      </c>
      <c r="Q31" s="590" t="s">
        <v>569</v>
      </c>
      <c r="R31" s="12" t="s">
        <v>493</v>
      </c>
      <c r="S31" s="77">
        <f>ROUNDDOWN('7990NTP-P'!Q16-('7990NTP-P'!Q16*0.315),2)</f>
        <v>0</v>
      </c>
      <c r="T31" s="78">
        <f>'7990NTP-P'!G16</f>
        <v>0</v>
      </c>
      <c r="U31" s="590" t="s">
        <v>569</v>
      </c>
      <c r="V31" s="12" t="s">
        <v>493</v>
      </c>
      <c r="W31" s="77">
        <f>ROUNDDOWN('7990NTP-P'!R16-('7990NTP-P'!R16*0.315),2)</f>
        <v>0</v>
      </c>
      <c r="X31" s="78">
        <f>'7990NTP-P'!H16</f>
        <v>0</v>
      </c>
      <c r="Y31" s="590" t="s">
        <v>569</v>
      </c>
      <c r="Z31" s="12" t="s">
        <v>493</v>
      </c>
      <c r="AA31" s="77">
        <f>ROUNDDOWN('7990NTP-P'!S16-('7990NTP-P'!S16*0.315),2)</f>
        <v>0</v>
      </c>
      <c r="AB31" s="78">
        <f>'7990NTP-P'!I16</f>
        <v>0</v>
      </c>
      <c r="AC31" s="590" t="s">
        <v>569</v>
      </c>
      <c r="AD31" s="12" t="s">
        <v>493</v>
      </c>
      <c r="AE31" s="77">
        <f>ROUNDDOWN('7990NTP-P'!T16-('7990NTP-P'!T16*0.315),2)</f>
        <v>0</v>
      </c>
      <c r="AF31" s="78">
        <f>'7990NTP-P'!J16</f>
        <v>0</v>
      </c>
      <c r="AG31" s="590" t="s">
        <v>569</v>
      </c>
      <c r="AH31" s="12" t="s">
        <v>493</v>
      </c>
      <c r="AI31" s="77">
        <f>ROUNDDOWN('7990NTP-P'!U16-('7990NTP-P'!U16*0.315),2)</f>
        <v>0</v>
      </c>
      <c r="AJ31" s="78">
        <f>'7990NTP-P'!K16</f>
        <v>0</v>
      </c>
      <c r="AK31" s="63">
        <f>IF(C31+G31+K31+O31+S31+W31+AA31&gt;0,C31+G31+K31+O31+S31+W31+AA31+AE31+AI31,0)</f>
        <v>0</v>
      </c>
      <c r="AL31" s="43"/>
      <c r="AM31" s="315"/>
      <c r="AN31" s="52"/>
      <c r="AO31" s="52"/>
      <c r="KC31" s="35"/>
      <c r="KD31" s="35"/>
      <c r="KE31" s="35"/>
      <c r="KF31" s="35"/>
      <c r="KG31" s="35"/>
      <c r="KH31" s="35"/>
      <c r="KI31" s="35"/>
      <c r="KJ31" s="35"/>
    </row>
    <row r="32" spans="1:296" ht="38" x14ac:dyDescent="0.3">
      <c r="A32" s="590" t="s">
        <v>570</v>
      </c>
      <c r="B32" s="12" t="s">
        <v>494</v>
      </c>
      <c r="C32" s="75">
        <f>ROUNDUP('7990NTP-P'!M16*0.315,2)</f>
        <v>0</v>
      </c>
      <c r="D32" s="69"/>
      <c r="E32" s="591" t="s">
        <v>570</v>
      </c>
      <c r="F32" s="12" t="s">
        <v>494</v>
      </c>
      <c r="G32" s="77">
        <f>ROUNDUP('7990NTP-P'!N16*0.315,2)</f>
        <v>0</v>
      </c>
      <c r="H32" s="71"/>
      <c r="I32" s="590" t="s">
        <v>570</v>
      </c>
      <c r="J32" s="12" t="s">
        <v>494</v>
      </c>
      <c r="K32" s="77">
        <f>ROUNDUP('7990NTP-P'!O16*0.315,2)</f>
        <v>0</v>
      </c>
      <c r="L32" s="71"/>
      <c r="M32" s="590" t="s">
        <v>570</v>
      </c>
      <c r="N32" s="12" t="s">
        <v>494</v>
      </c>
      <c r="O32" s="77">
        <f>ROUNDUP('7990NTP-P'!P16*0.315,2)</f>
        <v>0</v>
      </c>
      <c r="P32" s="71"/>
      <c r="Q32" s="590" t="s">
        <v>570</v>
      </c>
      <c r="R32" s="12" t="s">
        <v>494</v>
      </c>
      <c r="S32" s="77">
        <f>ROUNDUP('7990NTP-P'!Q16*0.315,2)</f>
        <v>0</v>
      </c>
      <c r="T32" s="71"/>
      <c r="U32" s="590" t="s">
        <v>570</v>
      </c>
      <c r="V32" s="12" t="s">
        <v>494</v>
      </c>
      <c r="W32" s="77">
        <f>ROUNDUP('7990NTP-P'!R16*0.315,2)</f>
        <v>0</v>
      </c>
      <c r="X32" s="71"/>
      <c r="Y32" s="590" t="s">
        <v>570</v>
      </c>
      <c r="Z32" s="12" t="s">
        <v>494</v>
      </c>
      <c r="AA32" s="77">
        <f>ROUNDUP('7990NTP-P'!S16*0.315,2)</f>
        <v>0</v>
      </c>
      <c r="AB32" s="71"/>
      <c r="AC32" s="590" t="s">
        <v>570</v>
      </c>
      <c r="AD32" s="12" t="s">
        <v>494</v>
      </c>
      <c r="AE32" s="77">
        <f>ROUNDUP('7990NTP-P'!T16*0.315,2)</f>
        <v>0</v>
      </c>
      <c r="AF32" s="71"/>
      <c r="AG32" s="590" t="s">
        <v>570</v>
      </c>
      <c r="AH32" s="12" t="s">
        <v>494</v>
      </c>
      <c r="AI32" s="77">
        <f>ROUNDUP('7990NTP-P'!U16*0.315,2)</f>
        <v>0</v>
      </c>
      <c r="AJ32" s="71"/>
      <c r="AK32" s="63">
        <f>IF(C32+G32+K32+O32+S32+W32+AA32&gt;0,C32+G32+K32+O32+S32+W32+AA32+AE32+AI32,0)</f>
        <v>0</v>
      </c>
      <c r="AL32" s="43"/>
      <c r="AM32" s="315"/>
      <c r="AN32" s="52"/>
      <c r="AO32" s="52"/>
      <c r="KC32" s="35"/>
      <c r="KD32" s="35"/>
      <c r="KE32" s="35"/>
      <c r="KF32" s="35"/>
      <c r="KG32" s="35"/>
      <c r="KH32" s="35"/>
      <c r="KI32" s="35"/>
      <c r="KJ32" s="35"/>
    </row>
    <row r="33" spans="1:296" ht="13" x14ac:dyDescent="0.3">
      <c r="A33" s="406"/>
      <c r="B33" s="13"/>
      <c r="C33" s="402"/>
      <c r="D33" s="403"/>
      <c r="E33" s="400"/>
      <c r="F33" s="13"/>
      <c r="G33" s="402"/>
      <c r="H33" s="404"/>
      <c r="I33" s="400"/>
      <c r="J33" s="13"/>
      <c r="K33" s="402"/>
      <c r="L33" s="404"/>
      <c r="M33" s="400"/>
      <c r="N33" s="13"/>
      <c r="O33" s="402"/>
      <c r="P33" s="404"/>
      <c r="Q33" s="400"/>
      <c r="R33" s="13"/>
      <c r="S33" s="402"/>
      <c r="T33" s="404"/>
      <c r="U33" s="400"/>
      <c r="V33" s="13"/>
      <c r="W33" s="402"/>
      <c r="X33" s="404"/>
      <c r="Y33" s="400"/>
      <c r="Z33" s="13"/>
      <c r="AA33" s="402"/>
      <c r="AB33" s="404"/>
      <c r="AC33" s="400"/>
      <c r="AD33" s="13"/>
      <c r="AE33" s="402"/>
      <c r="AF33" s="404"/>
      <c r="AG33" s="400"/>
      <c r="AH33" s="13"/>
      <c r="AI33" s="402"/>
      <c r="AJ33" s="404"/>
      <c r="AK33" s="405"/>
      <c r="AL33" s="43"/>
      <c r="AM33" s="315"/>
      <c r="AN33" s="52"/>
      <c r="AO33" s="52"/>
      <c r="KC33" s="35"/>
      <c r="KD33" s="35"/>
      <c r="KE33" s="35"/>
      <c r="KF33" s="35"/>
      <c r="KG33" s="35"/>
      <c r="KH33" s="35"/>
      <c r="KI33" s="35"/>
      <c r="KJ33" s="35"/>
    </row>
    <row r="34" spans="1:296" ht="66.5" customHeight="1" x14ac:dyDescent="0.25">
      <c r="A34" s="3" t="s">
        <v>367</v>
      </c>
      <c r="B34" s="13" t="s">
        <v>369</v>
      </c>
      <c r="C34" s="75">
        <f>ROUNDDOWN('7990NTP-P'!M17-('7990NTP-P'!M17*0.3066),2)</f>
        <v>0</v>
      </c>
      <c r="D34" s="76">
        <f>'7990NTP-P'!C17</f>
        <v>0</v>
      </c>
      <c r="E34" s="18" t="s">
        <v>367</v>
      </c>
      <c r="F34" s="13" t="s">
        <v>369</v>
      </c>
      <c r="G34" s="77">
        <f>ROUNDDOWN('7990NTP-P'!N17-('7990NTP-P'!N17*0.3066),2)</f>
        <v>0</v>
      </c>
      <c r="H34" s="78">
        <f>'7990NTP-P'!D17</f>
        <v>0</v>
      </c>
      <c r="I34" s="18" t="s">
        <v>367</v>
      </c>
      <c r="J34" s="13" t="s">
        <v>369</v>
      </c>
      <c r="K34" s="77">
        <f>ROUNDDOWN('7990NTP-P'!O17-('7990NTP-P'!O17*0.3066),2)</f>
        <v>0</v>
      </c>
      <c r="L34" s="78">
        <f>'7990NTP-P'!E17</f>
        <v>0</v>
      </c>
      <c r="M34" s="18" t="s">
        <v>367</v>
      </c>
      <c r="N34" s="13" t="s">
        <v>369</v>
      </c>
      <c r="O34" s="77">
        <f>ROUNDDOWN('7990NTP-P'!P17-('7990NTP-P'!P17*0.3066),2)</f>
        <v>0</v>
      </c>
      <c r="P34" s="78">
        <f>'7990NTP-P'!F17</f>
        <v>0</v>
      </c>
      <c r="Q34" s="18" t="s">
        <v>367</v>
      </c>
      <c r="R34" s="13" t="s">
        <v>369</v>
      </c>
      <c r="S34" s="77">
        <f>ROUNDDOWN('7990NTP-P'!Q17-('7990NTP-P'!Q17*0.3066),2)</f>
        <v>0</v>
      </c>
      <c r="T34" s="78">
        <f>'7990NTP-P'!G17</f>
        <v>0</v>
      </c>
      <c r="U34" s="18" t="s">
        <v>367</v>
      </c>
      <c r="V34" s="13" t="s">
        <v>369</v>
      </c>
      <c r="W34" s="77">
        <f>ROUNDDOWN('7990NTP-P'!R17-('7990NTP-P'!R17*0.3066),2)</f>
        <v>0</v>
      </c>
      <c r="X34" s="78">
        <f>'7990NTP-P'!H17</f>
        <v>0</v>
      </c>
      <c r="Y34" s="18" t="s">
        <v>367</v>
      </c>
      <c r="Z34" s="13" t="s">
        <v>369</v>
      </c>
      <c r="AA34" s="77">
        <f>ROUNDDOWN('7990NTP-P'!S17-('7990NTP-P'!S17*0.3066),2)</f>
        <v>0</v>
      </c>
      <c r="AB34" s="78">
        <f>'7990NTP-P'!I17</f>
        <v>0</v>
      </c>
      <c r="AC34" s="18" t="s">
        <v>367</v>
      </c>
      <c r="AD34" s="13" t="s">
        <v>369</v>
      </c>
      <c r="AE34" s="77">
        <f>ROUNDDOWN('7990NTP-P'!T17-('7990NTP-P'!T17*0.3066),2)</f>
        <v>0</v>
      </c>
      <c r="AF34" s="78">
        <f>'7990NTP-P'!J17</f>
        <v>0</v>
      </c>
      <c r="AG34" s="18" t="s">
        <v>367</v>
      </c>
      <c r="AH34" s="13" t="s">
        <v>369</v>
      </c>
      <c r="AI34" s="77">
        <f>ROUNDDOWN('7990NTP-P'!U17-('7990NTP-P'!U17*0.3066),2)</f>
        <v>0</v>
      </c>
      <c r="AJ34" s="78">
        <f>'7990NTP-P'!K17</f>
        <v>0</v>
      </c>
      <c r="AK34" s="63">
        <f>IF(C34+G34+K34+O34+S34+W34+AA34&gt;0,C34+G34+K34+O34+S34+W34+AA34+AE34+AI34,0)</f>
        <v>0</v>
      </c>
      <c r="AL34" s="51"/>
      <c r="AM34" s="52"/>
      <c r="AN34" s="52"/>
      <c r="AO34" s="52"/>
      <c r="KC34" s="35"/>
      <c r="KD34" s="35"/>
      <c r="KE34" s="35"/>
      <c r="KF34" s="35"/>
      <c r="KG34" s="35"/>
      <c r="KH34" s="35"/>
      <c r="KI34" s="35"/>
      <c r="KJ34" s="35"/>
    </row>
    <row r="35" spans="1:296" ht="65" customHeight="1" x14ac:dyDescent="0.25">
      <c r="A35" s="3" t="s">
        <v>368</v>
      </c>
      <c r="B35" s="13" t="s">
        <v>370</v>
      </c>
      <c r="C35" s="75">
        <f>ROUNDUP('7990NTP-P'!M17*0.3066,2)</f>
        <v>0</v>
      </c>
      <c r="D35" s="76"/>
      <c r="E35" s="18" t="s">
        <v>368</v>
      </c>
      <c r="F35" s="13" t="s">
        <v>370</v>
      </c>
      <c r="G35" s="77">
        <f>ROUNDUP('7990NTP-P'!N17*0.3066,2)</f>
        <v>0</v>
      </c>
      <c r="H35" s="78"/>
      <c r="I35" s="18" t="s">
        <v>368</v>
      </c>
      <c r="J35" s="13" t="s">
        <v>370</v>
      </c>
      <c r="K35" s="77">
        <f>ROUNDUP('7990NTP-P'!O17*0.3066,2)</f>
        <v>0</v>
      </c>
      <c r="L35" s="78"/>
      <c r="M35" s="18" t="s">
        <v>368</v>
      </c>
      <c r="N35" s="13" t="s">
        <v>370</v>
      </c>
      <c r="O35" s="77">
        <f>ROUNDUP('7990NTP-P'!P17*0.3066,2)</f>
        <v>0</v>
      </c>
      <c r="P35" s="78"/>
      <c r="Q35" s="18" t="s">
        <v>368</v>
      </c>
      <c r="R35" s="13" t="s">
        <v>370</v>
      </c>
      <c r="S35" s="77">
        <f>ROUNDUP('7990NTP-P'!Q17*0.3066,2)</f>
        <v>0</v>
      </c>
      <c r="T35" s="78"/>
      <c r="U35" s="18" t="s">
        <v>368</v>
      </c>
      <c r="V35" s="13" t="s">
        <v>370</v>
      </c>
      <c r="W35" s="77">
        <f>ROUNDUP('7990NTP-P'!R17*0.3066,2)</f>
        <v>0</v>
      </c>
      <c r="X35" s="78"/>
      <c r="Y35" s="18" t="s">
        <v>368</v>
      </c>
      <c r="Z35" s="13" t="s">
        <v>370</v>
      </c>
      <c r="AA35" s="77">
        <f>ROUNDUP('7990NTP-P'!S17*0.3066,2)</f>
        <v>0</v>
      </c>
      <c r="AB35" s="78"/>
      <c r="AC35" s="18" t="s">
        <v>368</v>
      </c>
      <c r="AD35" s="13" t="s">
        <v>370</v>
      </c>
      <c r="AE35" s="77">
        <f>ROUNDUP('7990NTP-P'!T17*0.3066,2)</f>
        <v>0</v>
      </c>
      <c r="AF35" s="78"/>
      <c r="AG35" s="18" t="s">
        <v>368</v>
      </c>
      <c r="AH35" s="13" t="s">
        <v>370</v>
      </c>
      <c r="AI35" s="77">
        <f>ROUNDUP('7990NTP-P'!U17*0.3066,2)</f>
        <v>0</v>
      </c>
      <c r="AJ35" s="78"/>
      <c r="AK35" s="63">
        <f>IF(C35+G35+K35+O35+S35+W35+AA35&gt;0,C35+G35+K35+O35+S35+W35+AA35+AE35+AI35,0)</f>
        <v>0</v>
      </c>
      <c r="AL35" s="51"/>
      <c r="AM35" s="52"/>
      <c r="AN35" s="52"/>
      <c r="AO35" s="52"/>
      <c r="KC35" s="35"/>
      <c r="KD35" s="35"/>
      <c r="KE35" s="35"/>
      <c r="KF35" s="35"/>
      <c r="KG35" s="35"/>
      <c r="KH35" s="35"/>
      <c r="KI35" s="35"/>
      <c r="KJ35" s="35"/>
    </row>
    <row r="36" spans="1:296" ht="13" x14ac:dyDescent="0.3">
      <c r="A36" s="60"/>
      <c r="B36" s="12"/>
      <c r="C36" s="68"/>
      <c r="D36" s="69"/>
      <c r="E36" s="60"/>
      <c r="F36" s="17"/>
      <c r="G36" s="70"/>
      <c r="H36" s="71"/>
      <c r="I36" s="60"/>
      <c r="J36" s="17"/>
      <c r="K36" s="70"/>
      <c r="L36" s="71"/>
      <c r="M36" s="60"/>
      <c r="N36" s="17"/>
      <c r="O36" s="70"/>
      <c r="P36" s="71"/>
      <c r="Q36" s="60"/>
      <c r="R36" s="17"/>
      <c r="S36" s="70"/>
      <c r="T36" s="71"/>
      <c r="U36" s="60"/>
      <c r="V36" s="17"/>
      <c r="W36" s="70"/>
      <c r="X36" s="71"/>
      <c r="Y36" s="60"/>
      <c r="Z36" s="17"/>
      <c r="AA36" s="70"/>
      <c r="AB36" s="71"/>
      <c r="AC36" s="60"/>
      <c r="AD36" s="17"/>
      <c r="AE36" s="70"/>
      <c r="AF36" s="71"/>
      <c r="AG36" s="60"/>
      <c r="AH36" s="17"/>
      <c r="AI36" s="70"/>
      <c r="AJ36" s="71"/>
      <c r="AK36" s="63"/>
      <c r="AL36" s="51"/>
      <c r="AM36" s="52"/>
      <c r="AN36" s="52"/>
      <c r="AO36" s="52"/>
      <c r="KC36" s="35"/>
      <c r="KD36" s="35"/>
      <c r="KE36" s="35"/>
      <c r="KF36" s="35"/>
      <c r="KG36" s="35"/>
      <c r="KH36" s="35"/>
      <c r="KI36" s="35"/>
      <c r="KJ36" s="35"/>
    </row>
    <row r="37" spans="1:296" ht="75" x14ac:dyDescent="0.25">
      <c r="A37" s="590" t="s">
        <v>571</v>
      </c>
      <c r="B37" s="13" t="s">
        <v>495</v>
      </c>
      <c r="C37" s="75">
        <f>ROUNDDOWN('7990NTP-P'!M18-('7990NTP-P'!M18*0.315),2)</f>
        <v>0</v>
      </c>
      <c r="D37" s="76">
        <f>'7990NTP-P'!C18</f>
        <v>0</v>
      </c>
      <c r="E37" s="591" t="s">
        <v>571</v>
      </c>
      <c r="F37" s="13" t="s">
        <v>495</v>
      </c>
      <c r="G37" s="77">
        <f>ROUNDDOWN('7990NTP-P'!N18-('7990NTP-P'!N18*0.315),2)</f>
        <v>0</v>
      </c>
      <c r="H37" s="78">
        <f>'7990NTP-P'!D18</f>
        <v>0</v>
      </c>
      <c r="I37" s="590" t="s">
        <v>571</v>
      </c>
      <c r="J37" s="13" t="s">
        <v>495</v>
      </c>
      <c r="K37" s="77">
        <f>ROUNDDOWN('7990NTP-P'!O18-('7990NTP-P'!O18*0.315),2)</f>
        <v>0</v>
      </c>
      <c r="L37" s="78">
        <f>'7990NTP-P'!E18</f>
        <v>0</v>
      </c>
      <c r="M37" s="590" t="s">
        <v>571</v>
      </c>
      <c r="N37" s="13" t="s">
        <v>495</v>
      </c>
      <c r="O37" s="77">
        <f>ROUNDDOWN('7990NTP-P'!P18-('7990NTP-P'!P18*0.315),2)</f>
        <v>0</v>
      </c>
      <c r="P37" s="78">
        <f>'7990NTP-P'!F18</f>
        <v>0</v>
      </c>
      <c r="Q37" s="590" t="s">
        <v>571</v>
      </c>
      <c r="R37" s="13" t="s">
        <v>495</v>
      </c>
      <c r="S37" s="77">
        <f>ROUNDDOWN('7990NTP-P'!Q18-('7990NTP-P'!Q18*0.315),2)</f>
        <v>0</v>
      </c>
      <c r="T37" s="78">
        <f>'7990NTP-P'!G18</f>
        <v>0</v>
      </c>
      <c r="U37" s="590" t="s">
        <v>571</v>
      </c>
      <c r="V37" s="13" t="s">
        <v>495</v>
      </c>
      <c r="W37" s="77">
        <f>ROUNDDOWN('7990NTP-P'!R18-('7990NTP-P'!R18*0.315),2)</f>
        <v>0</v>
      </c>
      <c r="X37" s="78">
        <f>'7990NTP-P'!H18</f>
        <v>0</v>
      </c>
      <c r="Y37" s="590" t="s">
        <v>571</v>
      </c>
      <c r="Z37" s="13" t="s">
        <v>495</v>
      </c>
      <c r="AA37" s="77">
        <f>ROUNDDOWN('7990NTP-P'!S18-('7990NTP-P'!S18*0.315),2)</f>
        <v>0</v>
      </c>
      <c r="AB37" s="78">
        <f>'7990NTP-P'!I18</f>
        <v>0</v>
      </c>
      <c r="AC37" s="590" t="s">
        <v>571</v>
      </c>
      <c r="AD37" s="13" t="s">
        <v>495</v>
      </c>
      <c r="AE37" s="77">
        <f>ROUNDDOWN('7990NTP-P'!T18-('7990NTP-P'!T18*0.315),2)</f>
        <v>0</v>
      </c>
      <c r="AF37" s="78">
        <f>'7990NTP-P'!J18</f>
        <v>0</v>
      </c>
      <c r="AG37" s="590" t="s">
        <v>571</v>
      </c>
      <c r="AH37" s="13" t="s">
        <v>495</v>
      </c>
      <c r="AI37" s="77">
        <f>ROUNDDOWN('7990NTP-P'!U18-('7990NTP-P'!U18*0.315),2)</f>
        <v>0</v>
      </c>
      <c r="AJ37" s="78">
        <f>'7990NTP-P'!K18</f>
        <v>0</v>
      </c>
      <c r="AK37" s="63">
        <f>IF(C37+G37+K37+O37+S37+W37+AA37&gt;0,C37+G37+K37+O37+S37+W37+AA37+AE37+AI37,0)</f>
        <v>0</v>
      </c>
      <c r="AL37" s="51"/>
      <c r="AM37" s="52"/>
      <c r="AN37" s="52"/>
      <c r="AO37" s="52"/>
      <c r="KC37" s="35"/>
      <c r="KD37" s="35"/>
      <c r="KE37" s="35"/>
      <c r="KF37" s="35"/>
      <c r="KG37" s="35"/>
      <c r="KH37" s="35"/>
      <c r="KI37" s="35"/>
      <c r="KJ37" s="35"/>
    </row>
    <row r="38" spans="1:296" ht="62.5" x14ac:dyDescent="0.25">
      <c r="A38" s="590" t="s">
        <v>572</v>
      </c>
      <c r="B38" s="13" t="s">
        <v>496</v>
      </c>
      <c r="C38" s="75">
        <f>ROUNDUP('7990NTP-P'!M18*0.315,2)</f>
        <v>0</v>
      </c>
      <c r="D38" s="76"/>
      <c r="E38" s="591" t="s">
        <v>572</v>
      </c>
      <c r="F38" s="13" t="s">
        <v>496</v>
      </c>
      <c r="G38" s="77">
        <f>ROUNDUP('7990NTP-P'!N18*0.315,2)</f>
        <v>0</v>
      </c>
      <c r="H38" s="78"/>
      <c r="I38" s="590" t="s">
        <v>572</v>
      </c>
      <c r="J38" s="13" t="s">
        <v>496</v>
      </c>
      <c r="K38" s="77">
        <f>ROUNDUP('7990NTP-P'!O18*0.315,2)</f>
        <v>0</v>
      </c>
      <c r="L38" s="78"/>
      <c r="M38" s="590" t="s">
        <v>572</v>
      </c>
      <c r="N38" s="13" t="s">
        <v>496</v>
      </c>
      <c r="O38" s="77">
        <f>ROUNDUP('7990NTP-P'!P18*0.315,2)</f>
        <v>0</v>
      </c>
      <c r="P38" s="78"/>
      <c r="Q38" s="590" t="s">
        <v>572</v>
      </c>
      <c r="R38" s="13" t="s">
        <v>496</v>
      </c>
      <c r="S38" s="77">
        <f>ROUNDUP('7990NTP-P'!Q18*0.315,2)</f>
        <v>0</v>
      </c>
      <c r="T38" s="78"/>
      <c r="U38" s="590" t="s">
        <v>572</v>
      </c>
      <c r="V38" s="13" t="s">
        <v>496</v>
      </c>
      <c r="W38" s="77">
        <f>ROUNDUP('7990NTP-P'!R18*0.315,2)</f>
        <v>0</v>
      </c>
      <c r="X38" s="78"/>
      <c r="Y38" s="590" t="s">
        <v>572</v>
      </c>
      <c r="Z38" s="13" t="s">
        <v>496</v>
      </c>
      <c r="AA38" s="77">
        <f>ROUNDUP('7990NTP-P'!S18*0.315,2)</f>
        <v>0</v>
      </c>
      <c r="AB38" s="78"/>
      <c r="AC38" s="590" t="s">
        <v>572</v>
      </c>
      <c r="AD38" s="13" t="s">
        <v>496</v>
      </c>
      <c r="AE38" s="77">
        <f>ROUNDUP('7990NTP-P'!T18*0.315,2)</f>
        <v>0</v>
      </c>
      <c r="AF38" s="78"/>
      <c r="AG38" s="590" t="s">
        <v>572</v>
      </c>
      <c r="AH38" s="13" t="s">
        <v>496</v>
      </c>
      <c r="AI38" s="77">
        <f>ROUNDUP('7990NTP-P'!U18*0.315,2)</f>
        <v>0</v>
      </c>
      <c r="AJ38" s="78"/>
      <c r="AK38" s="63">
        <f>IF(C38+G38+K38+O38+S38+W38+AA38&gt;0,C38+G38+K38+O38+S38+W38+AA38+AE38+AI38,0)</f>
        <v>0</v>
      </c>
      <c r="AL38" s="51"/>
      <c r="AM38" s="52"/>
      <c r="AN38" s="52"/>
      <c r="AO38" s="52"/>
      <c r="KC38" s="35"/>
      <c r="KD38" s="35"/>
      <c r="KE38" s="35"/>
      <c r="KF38" s="35"/>
      <c r="KG38" s="35"/>
      <c r="KH38" s="35"/>
      <c r="KI38" s="35"/>
      <c r="KJ38" s="35"/>
    </row>
    <row r="39" spans="1:296" ht="13" x14ac:dyDescent="0.3">
      <c r="A39" s="406"/>
      <c r="B39" s="408"/>
      <c r="C39" s="402"/>
      <c r="D39" s="403"/>
      <c r="E39" s="400"/>
      <c r="F39" s="408"/>
      <c r="G39" s="402"/>
      <c r="H39" s="404"/>
      <c r="I39" s="400"/>
      <c r="J39" s="408"/>
      <c r="K39" s="402"/>
      <c r="L39" s="404"/>
      <c r="M39" s="400"/>
      <c r="N39" s="408"/>
      <c r="O39" s="402"/>
      <c r="P39" s="404"/>
      <c r="Q39" s="400"/>
      <c r="R39" s="408"/>
      <c r="S39" s="402"/>
      <c r="T39" s="404"/>
      <c r="U39" s="400"/>
      <c r="V39" s="408"/>
      <c r="W39" s="402"/>
      <c r="X39" s="404"/>
      <c r="Y39" s="400"/>
      <c r="Z39" s="408"/>
      <c r="AA39" s="402"/>
      <c r="AB39" s="404"/>
      <c r="AC39" s="400"/>
      <c r="AD39" s="408"/>
      <c r="AE39" s="402"/>
      <c r="AF39" s="404"/>
      <c r="AG39" s="400"/>
      <c r="AH39" s="408"/>
      <c r="AI39" s="402"/>
      <c r="AJ39" s="404"/>
      <c r="AK39" s="405"/>
      <c r="AL39" s="51"/>
      <c r="AM39" s="52"/>
      <c r="AN39" s="52"/>
      <c r="AO39" s="52"/>
      <c r="KC39" s="35"/>
      <c r="KD39" s="35"/>
      <c r="KE39" s="35"/>
      <c r="KF39" s="35"/>
      <c r="KG39" s="35"/>
      <c r="KH39" s="35"/>
      <c r="KI39" s="35"/>
      <c r="KJ39" s="35"/>
    </row>
    <row r="40" spans="1:296" ht="56" customHeight="1" x14ac:dyDescent="0.25">
      <c r="A40" s="3" t="s">
        <v>176</v>
      </c>
      <c r="B40" s="9" t="s">
        <v>178</v>
      </c>
      <c r="C40" s="75">
        <f>ROUNDDOWN('7990NTP-P'!M19-('7990NTP-P'!M19*0.3066),2)</f>
        <v>0</v>
      </c>
      <c r="D40" s="76">
        <f>'7990NTP-P'!C19</f>
        <v>0</v>
      </c>
      <c r="E40" s="18" t="s">
        <v>176</v>
      </c>
      <c r="F40" s="16" t="s">
        <v>178</v>
      </c>
      <c r="G40" s="77">
        <f>ROUNDDOWN('7990NTP-P'!N19-('7990NTP-P'!N19*0.3066),2)</f>
        <v>0</v>
      </c>
      <c r="H40" s="78">
        <f>'7990NTP-P'!D19</f>
        <v>0</v>
      </c>
      <c r="I40" s="18" t="s">
        <v>176</v>
      </c>
      <c r="J40" s="16" t="s">
        <v>178</v>
      </c>
      <c r="K40" s="77">
        <f>ROUNDDOWN('7990NTP-P'!O19-('7990NTP-P'!O19*0.3066),2)</f>
        <v>0</v>
      </c>
      <c r="L40" s="78">
        <f>'7990NTP-P'!E19</f>
        <v>0</v>
      </c>
      <c r="M40" s="18" t="s">
        <v>176</v>
      </c>
      <c r="N40" s="16" t="s">
        <v>178</v>
      </c>
      <c r="O40" s="77">
        <f>ROUNDDOWN('7990NTP-P'!P19-('7990NTP-P'!P19*0.3066),2)</f>
        <v>0</v>
      </c>
      <c r="P40" s="78">
        <f>'7990NTP-P'!F19</f>
        <v>0</v>
      </c>
      <c r="Q40" s="18" t="s">
        <v>176</v>
      </c>
      <c r="R40" s="16" t="s">
        <v>178</v>
      </c>
      <c r="S40" s="77">
        <f>ROUNDDOWN('7990NTP-P'!Q19-('7990NTP-P'!Q19*0.3066),2)</f>
        <v>0</v>
      </c>
      <c r="T40" s="78">
        <f>'7990NTP-P'!G19</f>
        <v>0</v>
      </c>
      <c r="U40" s="18" t="s">
        <v>176</v>
      </c>
      <c r="V40" s="16" t="s">
        <v>178</v>
      </c>
      <c r="W40" s="77">
        <f>ROUNDDOWN('7990NTP-P'!R19-('7990NTP-P'!R19*0.3066),2)</f>
        <v>0</v>
      </c>
      <c r="X40" s="78">
        <f>'7990NTP-P'!H19</f>
        <v>0</v>
      </c>
      <c r="Y40" s="18" t="s">
        <v>176</v>
      </c>
      <c r="Z40" s="16" t="s">
        <v>178</v>
      </c>
      <c r="AA40" s="77">
        <f>ROUNDDOWN('7990NTP-P'!S19-('7990NTP-P'!S19*0.3066),2)</f>
        <v>0</v>
      </c>
      <c r="AB40" s="78">
        <f>'7990NTP-P'!I19</f>
        <v>0</v>
      </c>
      <c r="AC40" s="18" t="s">
        <v>176</v>
      </c>
      <c r="AD40" s="16" t="s">
        <v>178</v>
      </c>
      <c r="AE40" s="77">
        <f>ROUNDDOWN('7990NTP-P'!T19-('7990NTP-P'!T19*0.3066),2)</f>
        <v>0</v>
      </c>
      <c r="AF40" s="78">
        <f>'7990NTP-P'!J19</f>
        <v>0</v>
      </c>
      <c r="AG40" s="18" t="s">
        <v>176</v>
      </c>
      <c r="AH40" s="16" t="s">
        <v>178</v>
      </c>
      <c r="AI40" s="77">
        <f>ROUNDDOWN('7990NTP-P'!U19-('7990NTP-P'!U19*0.3066),2)</f>
        <v>0</v>
      </c>
      <c r="AJ40" s="78">
        <f>'7990NTP-P'!K19</f>
        <v>0</v>
      </c>
      <c r="AK40" s="63">
        <f>IF(C40+G40+K40+O40+S40+W40+AA40&gt;0,C40+G40+K40+O40+S40+W40+AA40+AE40+AI40,0)</f>
        <v>0</v>
      </c>
      <c r="AL40" s="51"/>
      <c r="AM40" s="52"/>
      <c r="AN40" s="52"/>
      <c r="AO40" s="52"/>
      <c r="KC40" s="35"/>
      <c r="KD40" s="35"/>
      <c r="KE40" s="35"/>
      <c r="KF40" s="35"/>
      <c r="KG40" s="35"/>
      <c r="KH40" s="35"/>
      <c r="KI40" s="35"/>
      <c r="KJ40" s="35"/>
    </row>
    <row r="41" spans="1:296" ht="55" customHeight="1" x14ac:dyDescent="0.3">
      <c r="A41" s="3" t="s">
        <v>177</v>
      </c>
      <c r="B41" s="9" t="s">
        <v>179</v>
      </c>
      <c r="C41" s="75">
        <f>ROUNDUP('7990NTP-P'!M19*0.3066,2)</f>
        <v>0</v>
      </c>
      <c r="D41" s="69"/>
      <c r="E41" s="18" t="s">
        <v>177</v>
      </c>
      <c r="F41" s="16" t="s">
        <v>179</v>
      </c>
      <c r="G41" s="77">
        <f>ROUNDUP('7990NTP-P'!N19*0.3066,2)</f>
        <v>0</v>
      </c>
      <c r="H41" s="71"/>
      <c r="I41" s="18" t="s">
        <v>177</v>
      </c>
      <c r="J41" s="16" t="s">
        <v>179</v>
      </c>
      <c r="K41" s="77">
        <f>ROUNDUP('7990NTP-P'!O19*0.3066,2)</f>
        <v>0</v>
      </c>
      <c r="L41" s="71"/>
      <c r="M41" s="18" t="s">
        <v>177</v>
      </c>
      <c r="N41" s="16" t="s">
        <v>179</v>
      </c>
      <c r="O41" s="77">
        <f>ROUNDUP('7990NTP-P'!P19*0.3066,2)</f>
        <v>0</v>
      </c>
      <c r="P41" s="71"/>
      <c r="Q41" s="18" t="s">
        <v>177</v>
      </c>
      <c r="R41" s="16" t="s">
        <v>179</v>
      </c>
      <c r="S41" s="77">
        <f>ROUNDUP('7990NTP-P'!Q19*0.3066,2)</f>
        <v>0</v>
      </c>
      <c r="T41" s="71"/>
      <c r="U41" s="18" t="s">
        <v>177</v>
      </c>
      <c r="V41" s="16" t="s">
        <v>179</v>
      </c>
      <c r="W41" s="77">
        <f>ROUNDUP('7990NTP-P'!R19*0.3066,2)</f>
        <v>0</v>
      </c>
      <c r="X41" s="71"/>
      <c r="Y41" s="18" t="s">
        <v>177</v>
      </c>
      <c r="Z41" s="16" t="s">
        <v>179</v>
      </c>
      <c r="AA41" s="77">
        <f>ROUNDUP('7990NTP-P'!S19*0.3066,2)</f>
        <v>0</v>
      </c>
      <c r="AB41" s="71"/>
      <c r="AC41" s="18" t="s">
        <v>177</v>
      </c>
      <c r="AD41" s="16" t="s">
        <v>179</v>
      </c>
      <c r="AE41" s="77">
        <f>ROUNDUP('7990NTP-P'!T19*0.3066,2)</f>
        <v>0</v>
      </c>
      <c r="AF41" s="71"/>
      <c r="AG41" s="18" t="s">
        <v>177</v>
      </c>
      <c r="AH41" s="16" t="s">
        <v>179</v>
      </c>
      <c r="AI41" s="77">
        <f>ROUNDUP('7990NTP-P'!U19*0.3066,2)</f>
        <v>0</v>
      </c>
      <c r="AJ41" s="71"/>
      <c r="AK41" s="63">
        <f>IF(C41+G41+K41+O41+S41+W41+AA41&gt;0,C41+G41+K41+O41+S41+W41+AA41+AE41+AI41,0)</f>
        <v>0</v>
      </c>
      <c r="AL41" s="51"/>
      <c r="AM41" s="52"/>
      <c r="AN41" s="52"/>
      <c r="AO41" s="52"/>
      <c r="KC41" s="35"/>
      <c r="KD41" s="35"/>
      <c r="KE41" s="35"/>
      <c r="KF41" s="35"/>
      <c r="KG41" s="35"/>
      <c r="KH41" s="35"/>
      <c r="KI41" s="35"/>
      <c r="KJ41" s="35"/>
    </row>
    <row r="42" spans="1:296" ht="13" x14ac:dyDescent="0.3">
      <c r="A42" s="60"/>
      <c r="B42" s="12"/>
      <c r="C42" s="68"/>
      <c r="D42" s="69"/>
      <c r="E42" s="60"/>
      <c r="F42" s="17"/>
      <c r="G42" s="70"/>
      <c r="H42" s="71"/>
      <c r="I42" s="60"/>
      <c r="J42" s="17"/>
      <c r="K42" s="70"/>
      <c r="L42" s="71"/>
      <c r="M42" s="60"/>
      <c r="N42" s="17"/>
      <c r="O42" s="70"/>
      <c r="P42" s="71"/>
      <c r="Q42" s="60"/>
      <c r="R42" s="17"/>
      <c r="S42" s="70"/>
      <c r="T42" s="71"/>
      <c r="U42" s="60"/>
      <c r="V42" s="17"/>
      <c r="W42" s="70"/>
      <c r="X42" s="71"/>
      <c r="Y42" s="60"/>
      <c r="Z42" s="17"/>
      <c r="AA42" s="70"/>
      <c r="AB42" s="71"/>
      <c r="AC42" s="60"/>
      <c r="AD42" s="17"/>
      <c r="AE42" s="70"/>
      <c r="AF42" s="71"/>
      <c r="AG42" s="60"/>
      <c r="AH42" s="17"/>
      <c r="AI42" s="70"/>
      <c r="AJ42" s="71"/>
      <c r="AK42" s="63"/>
      <c r="AL42" s="51"/>
      <c r="AM42" s="52"/>
      <c r="AN42" s="52"/>
      <c r="AO42" s="52"/>
      <c r="KC42" s="35"/>
      <c r="KD42" s="35"/>
      <c r="KE42" s="35"/>
      <c r="KF42" s="35"/>
      <c r="KG42" s="35"/>
      <c r="KH42" s="35"/>
      <c r="KI42" s="35"/>
      <c r="KJ42" s="35"/>
    </row>
    <row r="43" spans="1:296" ht="37.5" x14ac:dyDescent="0.25">
      <c r="A43" s="595" t="s">
        <v>573</v>
      </c>
      <c r="B43" s="9" t="s">
        <v>497</v>
      </c>
      <c r="C43" s="75">
        <f>ROUNDDOWN('7990NTP-P'!M20-('7990NTP-P'!M20*0.315),2)</f>
        <v>0</v>
      </c>
      <c r="D43" s="76">
        <f>'7990NTP-P'!C20</f>
        <v>0</v>
      </c>
      <c r="E43" s="596" t="s">
        <v>573</v>
      </c>
      <c r="F43" s="9" t="s">
        <v>497</v>
      </c>
      <c r="G43" s="77">
        <f>ROUNDDOWN('7990NTP-P'!N20-('7990NTP-P'!N20*0.315),2)</f>
        <v>0</v>
      </c>
      <c r="H43" s="78">
        <f>'7990NTP-P'!D20</f>
        <v>0</v>
      </c>
      <c r="I43" s="595" t="s">
        <v>573</v>
      </c>
      <c r="J43" s="9" t="s">
        <v>497</v>
      </c>
      <c r="K43" s="77">
        <f>ROUNDDOWN('7990NTP-P'!O20-('7990NTP-P'!O20*0.315),2)</f>
        <v>0</v>
      </c>
      <c r="L43" s="78">
        <f>'7990NTP-P'!E20</f>
        <v>0</v>
      </c>
      <c r="M43" s="595" t="s">
        <v>573</v>
      </c>
      <c r="N43" s="9" t="s">
        <v>497</v>
      </c>
      <c r="O43" s="77">
        <f>ROUNDDOWN('7990NTP-P'!P20-('7990NTP-P'!P20*0.315),2)</f>
        <v>0</v>
      </c>
      <c r="P43" s="78">
        <f>'7990NTP-P'!F20</f>
        <v>0</v>
      </c>
      <c r="Q43" s="595" t="s">
        <v>573</v>
      </c>
      <c r="R43" s="9" t="s">
        <v>497</v>
      </c>
      <c r="S43" s="77">
        <f>ROUNDDOWN('7990NTP-P'!Q20-('7990NTP-P'!Q20*0.315),2)</f>
        <v>0</v>
      </c>
      <c r="T43" s="78">
        <f>'7990NTP-P'!G20</f>
        <v>0</v>
      </c>
      <c r="U43" s="595" t="s">
        <v>573</v>
      </c>
      <c r="V43" s="9" t="s">
        <v>497</v>
      </c>
      <c r="W43" s="77">
        <f>ROUNDDOWN('7990NTP-P'!R20-('7990NTP-P'!R20*0.315),2)</f>
        <v>0</v>
      </c>
      <c r="X43" s="78">
        <f>'7990NTP-P'!H20</f>
        <v>0</v>
      </c>
      <c r="Y43" s="595" t="s">
        <v>573</v>
      </c>
      <c r="Z43" s="9" t="s">
        <v>497</v>
      </c>
      <c r="AA43" s="77">
        <f>ROUNDDOWN('7990NTP-P'!S20-('7990NTP-P'!S20*0.315),2)</f>
        <v>0</v>
      </c>
      <c r="AB43" s="78">
        <f>'7990NTP-P'!I20</f>
        <v>0</v>
      </c>
      <c r="AC43" s="595" t="s">
        <v>573</v>
      </c>
      <c r="AD43" s="9" t="s">
        <v>497</v>
      </c>
      <c r="AE43" s="77">
        <f>ROUNDDOWN('7990NTP-P'!T20-('7990NTP-P'!T20*0.315),2)</f>
        <v>0</v>
      </c>
      <c r="AF43" s="78">
        <f>'7990NTP-P'!J20</f>
        <v>0</v>
      </c>
      <c r="AG43" s="595" t="s">
        <v>573</v>
      </c>
      <c r="AH43" s="9" t="s">
        <v>497</v>
      </c>
      <c r="AI43" s="77">
        <f>ROUNDDOWN('7990NTP-P'!U20-('7990NTP-P'!U20*0.315),2)</f>
        <v>0</v>
      </c>
      <c r="AJ43" s="78">
        <f>'7990NTP-P'!K20</f>
        <v>0</v>
      </c>
      <c r="AK43" s="63">
        <f>IF(C43+G43+K43+O43+S43+W43+AA43&gt;0,C43+G43+K43+O43+S43+W43+AA43+AE43+AI43,0)</f>
        <v>0</v>
      </c>
      <c r="AL43" s="51"/>
      <c r="AM43" s="52"/>
      <c r="AN43" s="52"/>
      <c r="AO43" s="52"/>
      <c r="KC43" s="35"/>
      <c r="KD43" s="35"/>
      <c r="KE43" s="35"/>
      <c r="KF43" s="35"/>
      <c r="KG43" s="35"/>
      <c r="KH43" s="35"/>
      <c r="KI43" s="35"/>
      <c r="KJ43" s="35"/>
    </row>
    <row r="44" spans="1:296" ht="38" x14ac:dyDescent="0.3">
      <c r="A44" s="595" t="s">
        <v>574</v>
      </c>
      <c r="B44" s="9" t="s">
        <v>498</v>
      </c>
      <c r="C44" s="75">
        <f>ROUNDUP('7990NTP-P'!M20*0.315,2)</f>
        <v>0</v>
      </c>
      <c r="D44" s="69"/>
      <c r="E44" s="596" t="s">
        <v>574</v>
      </c>
      <c r="F44" s="9" t="s">
        <v>498</v>
      </c>
      <c r="G44" s="77">
        <f>ROUNDUP('7990NTP-P'!N20*0.315,2)</f>
        <v>0</v>
      </c>
      <c r="H44" s="71"/>
      <c r="I44" s="595" t="s">
        <v>574</v>
      </c>
      <c r="J44" s="9" t="s">
        <v>498</v>
      </c>
      <c r="K44" s="77">
        <f>ROUNDUP('7990NTP-P'!O20*0.315,2)</f>
        <v>0</v>
      </c>
      <c r="L44" s="71"/>
      <c r="M44" s="595" t="s">
        <v>574</v>
      </c>
      <c r="N44" s="9" t="s">
        <v>498</v>
      </c>
      <c r="O44" s="77">
        <f>ROUNDUP('7990NTP-P'!P20*0.315,2)</f>
        <v>0</v>
      </c>
      <c r="P44" s="71"/>
      <c r="Q44" s="595" t="s">
        <v>574</v>
      </c>
      <c r="R44" s="9" t="s">
        <v>498</v>
      </c>
      <c r="S44" s="77">
        <f>ROUNDUP('7990NTP-P'!Q20*0.315,2)</f>
        <v>0</v>
      </c>
      <c r="T44" s="71"/>
      <c r="U44" s="595" t="s">
        <v>574</v>
      </c>
      <c r="V44" s="9" t="s">
        <v>498</v>
      </c>
      <c r="W44" s="77">
        <f>ROUNDUP('7990NTP-P'!R20*0.315,2)</f>
        <v>0</v>
      </c>
      <c r="X44" s="71"/>
      <c r="Y44" s="595" t="s">
        <v>574</v>
      </c>
      <c r="Z44" s="9" t="s">
        <v>498</v>
      </c>
      <c r="AA44" s="77">
        <f>ROUNDUP('7990NTP-P'!S20*0.315,2)</f>
        <v>0</v>
      </c>
      <c r="AB44" s="71"/>
      <c r="AC44" s="595" t="s">
        <v>574</v>
      </c>
      <c r="AD44" s="9" t="s">
        <v>498</v>
      </c>
      <c r="AE44" s="77">
        <f>ROUNDUP('7990NTP-P'!T20*0.315,2)</f>
        <v>0</v>
      </c>
      <c r="AF44" s="71"/>
      <c r="AG44" s="595" t="s">
        <v>574</v>
      </c>
      <c r="AH44" s="9" t="s">
        <v>498</v>
      </c>
      <c r="AI44" s="77">
        <f>ROUNDUP('7990NTP-P'!U20*0.315,2)</f>
        <v>0</v>
      </c>
      <c r="AJ44" s="71"/>
      <c r="AK44" s="63">
        <f>IF(C44+G44+K44+O44+S44+W44+AA44&gt;0,C44+G44+K44+O44+S44+W44+AA44+AE44+AI44,0)</f>
        <v>0</v>
      </c>
      <c r="AL44" s="51"/>
      <c r="AM44" s="52"/>
      <c r="AN44" s="52"/>
      <c r="AO44" s="52"/>
      <c r="KC44" s="35"/>
      <c r="KD44" s="35"/>
      <c r="KE44" s="35"/>
      <c r="KF44" s="35"/>
      <c r="KG44" s="35"/>
      <c r="KH44" s="35"/>
      <c r="KI44" s="35"/>
      <c r="KJ44" s="35"/>
    </row>
    <row r="45" spans="1:296" ht="13" x14ac:dyDescent="0.3">
      <c r="A45" s="406"/>
      <c r="B45" s="408"/>
      <c r="C45" s="402"/>
      <c r="D45" s="403"/>
      <c r="E45" s="400"/>
      <c r="F45" s="408"/>
      <c r="G45" s="402"/>
      <c r="H45" s="404"/>
      <c r="I45" s="400"/>
      <c r="J45" s="408"/>
      <c r="K45" s="402"/>
      <c r="L45" s="404"/>
      <c r="M45" s="400"/>
      <c r="N45" s="408"/>
      <c r="O45" s="402"/>
      <c r="P45" s="404"/>
      <c r="Q45" s="400"/>
      <c r="R45" s="408"/>
      <c r="S45" s="402"/>
      <c r="T45" s="404"/>
      <c r="U45" s="400"/>
      <c r="V45" s="408"/>
      <c r="W45" s="402"/>
      <c r="X45" s="404"/>
      <c r="Y45" s="400"/>
      <c r="Z45" s="408"/>
      <c r="AA45" s="402"/>
      <c r="AB45" s="404"/>
      <c r="AC45" s="400"/>
      <c r="AD45" s="408"/>
      <c r="AE45" s="402"/>
      <c r="AF45" s="404"/>
      <c r="AG45" s="400"/>
      <c r="AH45" s="408"/>
      <c r="AI45" s="402"/>
      <c r="AJ45" s="404"/>
      <c r="AK45" s="405"/>
      <c r="AL45" s="51"/>
      <c r="AM45" s="52"/>
      <c r="AN45" s="52"/>
      <c r="AO45" s="52"/>
      <c r="KC45" s="35"/>
      <c r="KD45" s="35"/>
      <c r="KE45" s="35"/>
      <c r="KF45" s="35"/>
      <c r="KG45" s="35"/>
      <c r="KH45" s="35"/>
      <c r="KI45" s="35"/>
      <c r="KJ45" s="35"/>
    </row>
    <row r="46" spans="1:296" ht="64" customHeight="1" x14ac:dyDescent="0.25">
      <c r="A46" s="4" t="s">
        <v>371</v>
      </c>
      <c r="B46" s="14" t="s">
        <v>354</v>
      </c>
      <c r="C46" s="75">
        <f>ROUNDDOWN('7990NTP-P'!M21*0.6934,2)</f>
        <v>0</v>
      </c>
      <c r="D46" s="76">
        <f>'7990NTP-P'!C21</f>
        <v>0</v>
      </c>
      <c r="E46" s="19" t="s">
        <v>371</v>
      </c>
      <c r="F46" s="20" t="s">
        <v>354</v>
      </c>
      <c r="G46" s="77">
        <f>ROUNDDOWN('7990NTP-P'!N21*0.6934,2)</f>
        <v>0</v>
      </c>
      <c r="H46" s="78">
        <f>'7990NTP-P'!D21</f>
        <v>0</v>
      </c>
      <c r="I46" s="19" t="s">
        <v>371</v>
      </c>
      <c r="J46" s="20" t="s">
        <v>354</v>
      </c>
      <c r="K46" s="77">
        <f>ROUNDDOWN('7990NTP-P'!O21*0.6934,2)</f>
        <v>0</v>
      </c>
      <c r="L46" s="78">
        <f>'7990NTP-P'!E21</f>
        <v>0</v>
      </c>
      <c r="M46" s="19" t="s">
        <v>371</v>
      </c>
      <c r="N46" s="20" t="s">
        <v>354</v>
      </c>
      <c r="O46" s="77">
        <f>ROUNDDOWN('7990NTP-P'!P21*0.6934,2)</f>
        <v>0</v>
      </c>
      <c r="P46" s="78">
        <f>'7990NTP-P'!F21</f>
        <v>0</v>
      </c>
      <c r="Q46" s="19" t="s">
        <v>371</v>
      </c>
      <c r="R46" s="20" t="s">
        <v>354</v>
      </c>
      <c r="S46" s="77">
        <f>ROUNDDOWN('7990NTP-P'!Q21*0.6934,2)</f>
        <v>0</v>
      </c>
      <c r="T46" s="78">
        <f>'7990NTP-P'!G21</f>
        <v>0</v>
      </c>
      <c r="U46" s="19" t="s">
        <v>371</v>
      </c>
      <c r="V46" s="20" t="s">
        <v>354</v>
      </c>
      <c r="W46" s="77">
        <f>ROUNDDOWN('7990NTP-P'!R21*0.6934,2)</f>
        <v>0</v>
      </c>
      <c r="X46" s="78">
        <f>'7990NTP-P'!H21</f>
        <v>0</v>
      </c>
      <c r="Y46" s="19" t="s">
        <v>371</v>
      </c>
      <c r="Z46" s="20" t="s">
        <v>354</v>
      </c>
      <c r="AA46" s="77">
        <f>ROUNDDOWN('7990NTP-P'!S21*0.6934,2)</f>
        <v>0</v>
      </c>
      <c r="AB46" s="78">
        <f>'7990NTP-P'!I21</f>
        <v>0</v>
      </c>
      <c r="AC46" s="19" t="s">
        <v>371</v>
      </c>
      <c r="AD46" s="20" t="s">
        <v>354</v>
      </c>
      <c r="AE46" s="77">
        <f>ROUNDDOWN('7990NTP-P'!T21*0.6934,2)</f>
        <v>0</v>
      </c>
      <c r="AF46" s="78">
        <f>'7990NTP-P'!J21</f>
        <v>0</v>
      </c>
      <c r="AG46" s="19" t="s">
        <v>371</v>
      </c>
      <c r="AH46" s="20" t="s">
        <v>354</v>
      </c>
      <c r="AI46" s="77">
        <f>ROUNDDOWN('7990NTP-P'!U21*0.6934,2)</f>
        <v>0</v>
      </c>
      <c r="AJ46" s="78">
        <f>'7990NTP-P'!K21</f>
        <v>0</v>
      </c>
      <c r="AK46" s="63">
        <f>IF(C46+G46+K46+O46+S46+W46+AA46&gt;0,C46+G46+K46+O46+S46+W46+AA46+AE46+AI46,0)</f>
        <v>0</v>
      </c>
      <c r="AL46" s="51"/>
      <c r="AM46" s="52"/>
      <c r="AN46" s="52"/>
      <c r="AO46" s="52"/>
      <c r="KC46" s="35"/>
      <c r="KD46" s="35"/>
      <c r="KE46" s="35"/>
      <c r="KF46" s="35"/>
      <c r="KG46" s="35"/>
      <c r="KH46" s="35"/>
      <c r="KI46" s="35"/>
      <c r="KJ46" s="35"/>
    </row>
    <row r="47" spans="1:296" ht="65.5" customHeight="1" x14ac:dyDescent="0.3">
      <c r="A47" s="4" t="s">
        <v>372</v>
      </c>
      <c r="B47" s="14" t="s">
        <v>373</v>
      </c>
      <c r="C47" s="75">
        <f>ROUNDUP('7990NTP-P'!M21*0.3066,2)</f>
        <v>0</v>
      </c>
      <c r="D47" s="69"/>
      <c r="E47" s="19" t="s">
        <v>372</v>
      </c>
      <c r="F47" s="20" t="s">
        <v>373</v>
      </c>
      <c r="G47" s="77">
        <f>ROUNDUP('7990NTP-P'!N21*0.3066,2)</f>
        <v>0</v>
      </c>
      <c r="H47" s="71"/>
      <c r="I47" s="19" t="s">
        <v>372</v>
      </c>
      <c r="J47" s="20" t="s">
        <v>373</v>
      </c>
      <c r="K47" s="77">
        <f>ROUNDUP('7990NTP-P'!O21*0.3066,2)</f>
        <v>0</v>
      </c>
      <c r="L47" s="71"/>
      <c r="M47" s="19" t="s">
        <v>372</v>
      </c>
      <c r="N47" s="20" t="s">
        <v>373</v>
      </c>
      <c r="O47" s="77">
        <f>ROUNDUP('7990NTP-P'!P21*0.3066,2)</f>
        <v>0</v>
      </c>
      <c r="P47" s="71"/>
      <c r="Q47" s="19" t="s">
        <v>372</v>
      </c>
      <c r="R47" s="20" t="s">
        <v>373</v>
      </c>
      <c r="S47" s="77">
        <f>ROUNDUP('7990NTP-P'!Q21*0.3066,2)</f>
        <v>0</v>
      </c>
      <c r="T47" s="71"/>
      <c r="U47" s="19" t="s">
        <v>372</v>
      </c>
      <c r="V47" s="20" t="s">
        <v>373</v>
      </c>
      <c r="W47" s="77">
        <f>ROUNDUP('7990NTP-P'!R21*0.3066,2)</f>
        <v>0</v>
      </c>
      <c r="X47" s="71"/>
      <c r="Y47" s="19" t="s">
        <v>372</v>
      </c>
      <c r="Z47" s="20" t="s">
        <v>373</v>
      </c>
      <c r="AA47" s="77">
        <f>ROUNDUP('7990NTP-P'!S21*0.3066,2)</f>
        <v>0</v>
      </c>
      <c r="AB47" s="71"/>
      <c r="AC47" s="19" t="s">
        <v>372</v>
      </c>
      <c r="AD47" s="20" t="s">
        <v>373</v>
      </c>
      <c r="AE47" s="77">
        <f>ROUNDUP('7990NTP-P'!T21*0.3066,2)</f>
        <v>0</v>
      </c>
      <c r="AF47" s="71"/>
      <c r="AG47" s="19" t="s">
        <v>372</v>
      </c>
      <c r="AH47" s="20" t="s">
        <v>373</v>
      </c>
      <c r="AI47" s="77">
        <f>ROUNDUP('7990NTP-P'!U21*0.3066,2)</f>
        <v>0</v>
      </c>
      <c r="AJ47" s="71"/>
      <c r="AK47" s="63">
        <f>IF(C47+G47+K47+O47+S47+W47+AA47&gt;0,C47+G47+K47+O47+S47+W47+AA47+AE47+AI47,0)</f>
        <v>0</v>
      </c>
      <c r="AL47" s="51"/>
      <c r="AM47" s="52"/>
      <c r="AN47" s="52"/>
      <c r="AO47" s="52"/>
      <c r="KC47" s="35"/>
      <c r="KD47" s="35"/>
      <c r="KE47" s="35"/>
      <c r="KF47" s="35"/>
      <c r="KG47" s="35"/>
      <c r="KH47" s="35"/>
      <c r="KI47" s="35"/>
      <c r="KJ47" s="35"/>
    </row>
    <row r="48" spans="1:296" ht="13" x14ac:dyDescent="0.3">
      <c r="A48" s="60"/>
      <c r="B48" s="12"/>
      <c r="C48" s="75"/>
      <c r="D48" s="69"/>
      <c r="E48" s="60"/>
      <c r="F48" s="17"/>
      <c r="G48" s="77"/>
      <c r="H48" s="71"/>
      <c r="I48" s="60"/>
      <c r="J48" s="17"/>
      <c r="K48" s="77"/>
      <c r="L48" s="71"/>
      <c r="M48" s="60"/>
      <c r="N48" s="17"/>
      <c r="O48" s="77"/>
      <c r="P48" s="71"/>
      <c r="Q48" s="60"/>
      <c r="R48" s="17"/>
      <c r="S48" s="77"/>
      <c r="T48" s="71"/>
      <c r="U48" s="60"/>
      <c r="V48" s="17"/>
      <c r="W48" s="77"/>
      <c r="X48" s="71"/>
      <c r="Y48" s="60"/>
      <c r="Z48" s="17"/>
      <c r="AA48" s="77"/>
      <c r="AB48" s="71"/>
      <c r="AC48" s="60"/>
      <c r="AD48" s="17"/>
      <c r="AE48" s="77"/>
      <c r="AF48" s="71"/>
      <c r="AG48" s="60"/>
      <c r="AH48" s="17"/>
      <c r="AI48" s="77"/>
      <c r="AJ48" s="71"/>
      <c r="AK48" s="63"/>
      <c r="AL48" s="51"/>
      <c r="AM48" s="52"/>
      <c r="AN48" s="52"/>
      <c r="AO48" s="52"/>
      <c r="KC48" s="35"/>
      <c r="KD48" s="35"/>
      <c r="KE48" s="35"/>
      <c r="KF48" s="35"/>
      <c r="KG48" s="35"/>
      <c r="KH48" s="35"/>
      <c r="KI48" s="35"/>
      <c r="KJ48" s="35"/>
    </row>
    <row r="49" spans="1:296" ht="37.5" x14ac:dyDescent="0.25">
      <c r="A49" s="590" t="s">
        <v>575</v>
      </c>
      <c r="B49" s="14" t="s">
        <v>499</v>
      </c>
      <c r="C49" s="75">
        <f>ROUNDDOWN('7990NTP-P'!M22*0.685,2)</f>
        <v>0</v>
      </c>
      <c r="D49" s="76">
        <f>'7990NTP-P'!C22</f>
        <v>0</v>
      </c>
      <c r="E49" s="591" t="s">
        <v>575</v>
      </c>
      <c r="F49" s="14" t="s">
        <v>499</v>
      </c>
      <c r="G49" s="77">
        <f>ROUNDDOWN('7990NTP-P'!N22*0.685,2)</f>
        <v>0</v>
      </c>
      <c r="H49" s="78">
        <f>'7990NTP-P'!D22</f>
        <v>0</v>
      </c>
      <c r="I49" s="590" t="s">
        <v>575</v>
      </c>
      <c r="J49" s="14" t="s">
        <v>499</v>
      </c>
      <c r="K49" s="77">
        <f>ROUNDDOWN('7990NTP-P'!O22*0.685,2)</f>
        <v>0</v>
      </c>
      <c r="L49" s="78">
        <f>'7990NTP-P'!E22</f>
        <v>0</v>
      </c>
      <c r="M49" s="590" t="s">
        <v>575</v>
      </c>
      <c r="N49" s="14" t="s">
        <v>499</v>
      </c>
      <c r="O49" s="77">
        <f>ROUNDDOWN('7990NTP-P'!P22*0.685,2)</f>
        <v>0</v>
      </c>
      <c r="P49" s="78">
        <f>'7990NTP-P'!F22</f>
        <v>0</v>
      </c>
      <c r="Q49" s="590" t="s">
        <v>575</v>
      </c>
      <c r="R49" s="14" t="s">
        <v>499</v>
      </c>
      <c r="S49" s="77">
        <f>ROUNDDOWN('7990NTP-P'!Q22*0.685,2)</f>
        <v>0</v>
      </c>
      <c r="T49" s="78">
        <f>'7990NTP-P'!G22</f>
        <v>0</v>
      </c>
      <c r="U49" s="590" t="s">
        <v>575</v>
      </c>
      <c r="V49" s="14" t="s">
        <v>499</v>
      </c>
      <c r="W49" s="77">
        <f>ROUNDDOWN('7990NTP-P'!R22*0.685,2)</f>
        <v>0</v>
      </c>
      <c r="X49" s="78">
        <f>'7990NTP-P'!H22</f>
        <v>0</v>
      </c>
      <c r="Y49" s="590" t="s">
        <v>575</v>
      </c>
      <c r="Z49" s="14" t="s">
        <v>499</v>
      </c>
      <c r="AA49" s="77">
        <f>ROUNDDOWN('7990NTP-P'!S22*0.685,2)</f>
        <v>0</v>
      </c>
      <c r="AB49" s="78">
        <f>'7990NTP-P'!I22</f>
        <v>0</v>
      </c>
      <c r="AC49" s="590" t="s">
        <v>575</v>
      </c>
      <c r="AD49" s="14" t="s">
        <v>499</v>
      </c>
      <c r="AE49" s="77">
        <f>ROUNDDOWN('7990NTP-P'!T22*0.685,2)</f>
        <v>0</v>
      </c>
      <c r="AF49" s="78">
        <f>'7990NTP-P'!J22</f>
        <v>0</v>
      </c>
      <c r="AG49" s="590" t="s">
        <v>575</v>
      </c>
      <c r="AH49" s="14" t="s">
        <v>499</v>
      </c>
      <c r="AI49" s="77">
        <f>ROUNDDOWN('7990NTP-P'!U22*0.685,2)</f>
        <v>0</v>
      </c>
      <c r="AJ49" s="78">
        <f>'7990NTP-P'!K22</f>
        <v>0</v>
      </c>
      <c r="AK49" s="63">
        <f>IF(C49+G49+K49+O49+S49+W49+AA49&gt;0,C49+G49+K49+O49+S49+W49+AA49+AE49+AI49,0)</f>
        <v>0</v>
      </c>
      <c r="AL49" s="51"/>
      <c r="AM49" s="52"/>
      <c r="AN49" s="52"/>
      <c r="AO49" s="52"/>
      <c r="KC49" s="35"/>
      <c r="KD49" s="35"/>
      <c r="KE49" s="35"/>
      <c r="KF49" s="35"/>
      <c r="KG49" s="35"/>
      <c r="KH49" s="35"/>
      <c r="KI49" s="35"/>
      <c r="KJ49" s="35"/>
    </row>
    <row r="50" spans="1:296" ht="38" x14ac:dyDescent="0.3">
      <c r="A50" s="590" t="s">
        <v>576</v>
      </c>
      <c r="B50" s="14" t="s">
        <v>500</v>
      </c>
      <c r="C50" s="75">
        <f>ROUNDUP('7990NTP-P'!M22*0.315,2)</f>
        <v>0</v>
      </c>
      <c r="D50" s="69"/>
      <c r="E50" s="591" t="s">
        <v>576</v>
      </c>
      <c r="F50" s="14" t="s">
        <v>500</v>
      </c>
      <c r="G50" s="77">
        <f>ROUNDUP('7990NTP-P'!N22*0.315,2)</f>
        <v>0</v>
      </c>
      <c r="H50" s="71"/>
      <c r="I50" s="590" t="s">
        <v>576</v>
      </c>
      <c r="J50" s="14" t="s">
        <v>500</v>
      </c>
      <c r="K50" s="77">
        <f>ROUNDUP('7990NTP-P'!O22*0.315,2)</f>
        <v>0</v>
      </c>
      <c r="L50" s="71"/>
      <c r="M50" s="590" t="s">
        <v>576</v>
      </c>
      <c r="N50" s="14" t="s">
        <v>500</v>
      </c>
      <c r="O50" s="77">
        <f>ROUNDUP('7990NTP-P'!P22*0.315,2)</f>
        <v>0</v>
      </c>
      <c r="P50" s="71"/>
      <c r="Q50" s="590" t="s">
        <v>576</v>
      </c>
      <c r="R50" s="14" t="s">
        <v>500</v>
      </c>
      <c r="S50" s="77">
        <f>ROUNDUP('7990NTP-P'!Q22*0.315,2)</f>
        <v>0</v>
      </c>
      <c r="T50" s="71"/>
      <c r="U50" s="590" t="s">
        <v>576</v>
      </c>
      <c r="V50" s="14" t="s">
        <v>500</v>
      </c>
      <c r="W50" s="77">
        <f>ROUNDUP('7990NTP-P'!R22*0.315,2)</f>
        <v>0</v>
      </c>
      <c r="X50" s="71"/>
      <c r="Y50" s="590" t="s">
        <v>576</v>
      </c>
      <c r="Z50" s="14" t="s">
        <v>500</v>
      </c>
      <c r="AA50" s="77">
        <f>ROUNDUP('7990NTP-P'!S22*0.315,2)</f>
        <v>0</v>
      </c>
      <c r="AB50" s="71"/>
      <c r="AC50" s="590" t="s">
        <v>576</v>
      </c>
      <c r="AD50" s="14" t="s">
        <v>500</v>
      </c>
      <c r="AE50" s="77">
        <f>ROUNDUP('7990NTP-P'!T22*0.315,2)</f>
        <v>0</v>
      </c>
      <c r="AF50" s="71"/>
      <c r="AG50" s="590" t="s">
        <v>576</v>
      </c>
      <c r="AH50" s="14" t="s">
        <v>500</v>
      </c>
      <c r="AI50" s="77">
        <f>ROUNDUP('7990NTP-P'!U22*0.315,2)</f>
        <v>0</v>
      </c>
      <c r="AJ50" s="71"/>
      <c r="AK50" s="63">
        <f>IF(C50+G50+K50+O50+S50+W50+AA50&gt;0,C50+G50+K50+O50+S50+W50+AA50+AE50+AI50,0)</f>
        <v>0</v>
      </c>
      <c r="AL50" s="51"/>
      <c r="AM50" s="52"/>
      <c r="AN50" s="52"/>
      <c r="AO50" s="52"/>
      <c r="KC50" s="35"/>
      <c r="KD50" s="35"/>
      <c r="KE50" s="35"/>
      <c r="KF50" s="35"/>
      <c r="KG50" s="35"/>
      <c r="KH50" s="35"/>
      <c r="KI50" s="35"/>
      <c r="KJ50" s="35"/>
    </row>
    <row r="51" spans="1:296" ht="13" x14ac:dyDescent="0.3">
      <c r="A51" s="406"/>
      <c r="B51" s="408"/>
      <c r="C51" s="407"/>
      <c r="D51" s="403"/>
      <c r="E51" s="400"/>
      <c r="F51" s="408"/>
      <c r="G51" s="407"/>
      <c r="H51" s="404"/>
      <c r="I51" s="400"/>
      <c r="J51" s="408"/>
      <c r="K51" s="407"/>
      <c r="L51" s="404"/>
      <c r="M51" s="400"/>
      <c r="N51" s="408"/>
      <c r="O51" s="407"/>
      <c r="P51" s="404"/>
      <c r="Q51" s="400"/>
      <c r="R51" s="408"/>
      <c r="S51" s="407"/>
      <c r="T51" s="404"/>
      <c r="U51" s="400"/>
      <c r="V51" s="408"/>
      <c r="W51" s="407"/>
      <c r="X51" s="404"/>
      <c r="Y51" s="400"/>
      <c r="Z51" s="408"/>
      <c r="AA51" s="407"/>
      <c r="AB51" s="404"/>
      <c r="AC51" s="400"/>
      <c r="AD51" s="408"/>
      <c r="AE51" s="407"/>
      <c r="AF51" s="404"/>
      <c r="AG51" s="400"/>
      <c r="AH51" s="408"/>
      <c r="AI51" s="407"/>
      <c r="AJ51" s="404"/>
      <c r="AK51" s="405"/>
      <c r="AL51" s="51"/>
      <c r="AM51" s="52"/>
      <c r="AN51" s="52"/>
      <c r="AO51" s="52"/>
      <c r="KC51" s="35"/>
      <c r="KD51" s="35"/>
      <c r="KE51" s="35"/>
      <c r="KF51" s="35"/>
      <c r="KG51" s="35"/>
      <c r="KH51" s="35"/>
      <c r="KI51" s="35"/>
      <c r="KJ51" s="35"/>
    </row>
    <row r="52" spans="1:296" ht="64.5" customHeight="1" x14ac:dyDescent="0.25">
      <c r="A52" s="3" t="s">
        <v>374</v>
      </c>
      <c r="B52" s="9" t="s">
        <v>376</v>
      </c>
      <c r="C52" s="75">
        <f>ROUNDDOWN('7990NTP-P'!M28-('7990NTP-P'!M28*0.3066),2)</f>
        <v>0</v>
      </c>
      <c r="D52" s="76">
        <f>'7990NTP-P'!C28</f>
        <v>0</v>
      </c>
      <c r="E52" s="18" t="s">
        <v>374</v>
      </c>
      <c r="F52" s="16" t="s">
        <v>376</v>
      </c>
      <c r="G52" s="77">
        <f>ROUNDDOWN('7990NTP-P'!N28-('7990NTP-P'!N28*0.3066),2)</f>
        <v>0</v>
      </c>
      <c r="H52" s="78">
        <f>'7990NTP-P'!D28</f>
        <v>0</v>
      </c>
      <c r="I52" s="18" t="s">
        <v>374</v>
      </c>
      <c r="J52" s="16" t="s">
        <v>376</v>
      </c>
      <c r="K52" s="77">
        <f>ROUNDDOWN('7990NTP-P'!O28-('7990NTP-P'!O28*0.3066),2)</f>
        <v>0</v>
      </c>
      <c r="L52" s="78">
        <f>'7990NTP-P'!E28</f>
        <v>0</v>
      </c>
      <c r="M52" s="18" t="s">
        <v>374</v>
      </c>
      <c r="N52" s="16" t="s">
        <v>376</v>
      </c>
      <c r="O52" s="77">
        <f>ROUNDDOWN('7990NTP-P'!P28-('7990NTP-P'!P28*0.3066),2)</f>
        <v>0</v>
      </c>
      <c r="P52" s="78">
        <f>'7990NTP-P'!F28</f>
        <v>0</v>
      </c>
      <c r="Q52" s="18" t="s">
        <v>374</v>
      </c>
      <c r="R52" s="16" t="s">
        <v>376</v>
      </c>
      <c r="S52" s="77">
        <f>ROUNDDOWN('7990NTP-P'!Q28-('7990NTP-P'!Q28*0.3066),2)</f>
        <v>0</v>
      </c>
      <c r="T52" s="78">
        <f>'7990NTP-P'!G28</f>
        <v>0</v>
      </c>
      <c r="U52" s="18" t="s">
        <v>374</v>
      </c>
      <c r="V52" s="16" t="s">
        <v>376</v>
      </c>
      <c r="W52" s="77">
        <f>ROUNDDOWN('7990NTP-P'!R28-('7990NTP-P'!R28*0.3066),2)</f>
        <v>0</v>
      </c>
      <c r="X52" s="78">
        <f>'7990NTP-P'!H28</f>
        <v>0</v>
      </c>
      <c r="Y52" s="18" t="s">
        <v>374</v>
      </c>
      <c r="Z52" s="16" t="s">
        <v>376</v>
      </c>
      <c r="AA52" s="77">
        <f>ROUNDDOWN('7990NTP-P'!S28-('7990NTP-P'!S28*0.3066),2)</f>
        <v>0</v>
      </c>
      <c r="AB52" s="78">
        <f>'7990NTP-P'!I28</f>
        <v>0</v>
      </c>
      <c r="AC52" s="18" t="s">
        <v>374</v>
      </c>
      <c r="AD52" s="16" t="s">
        <v>376</v>
      </c>
      <c r="AE52" s="77">
        <f>ROUNDDOWN('7990NTP-P'!T28-('7990NTP-P'!T28*0.3066),2)</f>
        <v>0</v>
      </c>
      <c r="AF52" s="78">
        <f>'7990NTP-P'!J28</f>
        <v>0</v>
      </c>
      <c r="AG52" s="18" t="s">
        <v>374</v>
      </c>
      <c r="AH52" s="16" t="s">
        <v>376</v>
      </c>
      <c r="AI52" s="77">
        <f>ROUNDDOWN('7990NTP-P'!U28-('7990NTP-P'!U28*0.3066),2)</f>
        <v>0</v>
      </c>
      <c r="AJ52" s="78">
        <f>'7990NTP-P'!K28</f>
        <v>0</v>
      </c>
      <c r="AK52" s="63">
        <f>IF(C52+G52+K52+O52+S52+W52+AA52&gt;0,C52+G52+K52+O52+S52+W52+AA52+AE52+AI52,0)</f>
        <v>0</v>
      </c>
      <c r="AL52" s="51"/>
      <c r="AM52" s="52"/>
      <c r="AN52" s="52"/>
      <c r="AO52" s="52"/>
      <c r="KC52" s="35"/>
      <c r="KD52" s="35"/>
      <c r="KE52" s="35"/>
      <c r="KF52" s="35"/>
      <c r="KG52" s="35"/>
      <c r="KH52" s="35"/>
      <c r="KI52" s="35"/>
      <c r="KJ52" s="35"/>
    </row>
    <row r="53" spans="1:296" ht="66.5" customHeight="1" x14ac:dyDescent="0.3">
      <c r="A53" s="3" t="s">
        <v>375</v>
      </c>
      <c r="B53" s="9" t="s">
        <v>377</v>
      </c>
      <c r="C53" s="75">
        <f>ROUNDUP('7990NTP-P'!M28*0.3066,2)</f>
        <v>0</v>
      </c>
      <c r="D53" s="69"/>
      <c r="E53" s="18" t="s">
        <v>375</v>
      </c>
      <c r="F53" s="16" t="s">
        <v>377</v>
      </c>
      <c r="G53" s="77">
        <f>ROUNDUP('7990NTP-P'!N28*0.3066,2)</f>
        <v>0</v>
      </c>
      <c r="H53" s="71"/>
      <c r="I53" s="18" t="s">
        <v>375</v>
      </c>
      <c r="J53" s="16" t="s">
        <v>377</v>
      </c>
      <c r="K53" s="77">
        <f>ROUNDUP('7990NTP-P'!O28*0.3066,2)</f>
        <v>0</v>
      </c>
      <c r="L53" s="71"/>
      <c r="M53" s="18" t="s">
        <v>375</v>
      </c>
      <c r="N53" s="16" t="s">
        <v>377</v>
      </c>
      <c r="O53" s="77">
        <f>ROUNDUP('7990NTP-P'!P28*0.3066,2)</f>
        <v>0</v>
      </c>
      <c r="P53" s="71"/>
      <c r="Q53" s="18" t="s">
        <v>375</v>
      </c>
      <c r="R53" s="16" t="s">
        <v>377</v>
      </c>
      <c r="S53" s="77">
        <f>ROUNDUP('7990NTP-P'!Q28*0.3066,2)</f>
        <v>0</v>
      </c>
      <c r="T53" s="71"/>
      <c r="U53" s="18" t="s">
        <v>375</v>
      </c>
      <c r="V53" s="16" t="s">
        <v>377</v>
      </c>
      <c r="W53" s="77">
        <f>ROUNDUP('7990NTP-P'!R28*0.3066,2)</f>
        <v>0</v>
      </c>
      <c r="X53" s="71"/>
      <c r="Y53" s="18" t="s">
        <v>375</v>
      </c>
      <c r="Z53" s="16" t="s">
        <v>377</v>
      </c>
      <c r="AA53" s="77">
        <f>ROUNDUP('7990NTP-P'!S28*0.3066,2)</f>
        <v>0</v>
      </c>
      <c r="AB53" s="71"/>
      <c r="AC53" s="18" t="s">
        <v>375</v>
      </c>
      <c r="AD53" s="16" t="s">
        <v>377</v>
      </c>
      <c r="AE53" s="77">
        <f>ROUNDUP('7990NTP-P'!T28*0.3066,2)</f>
        <v>0</v>
      </c>
      <c r="AF53" s="71"/>
      <c r="AG53" s="18" t="s">
        <v>375</v>
      </c>
      <c r="AH53" s="16" t="s">
        <v>377</v>
      </c>
      <c r="AI53" s="77">
        <f>ROUNDUP('7990NTP-P'!U28*0.3066,2)</f>
        <v>0</v>
      </c>
      <c r="AJ53" s="71"/>
      <c r="AK53" s="63">
        <f>IF(C53+G53+K53+O53+S53+W53+AA53&gt;0,C53+G53+K53+O53+S53+W53+AA53+AE53+AI53,0)</f>
        <v>0</v>
      </c>
      <c r="AL53" s="51"/>
      <c r="AM53" s="52"/>
      <c r="AN53" s="52"/>
      <c r="AO53" s="52"/>
      <c r="KC53" s="35"/>
      <c r="KD53" s="35"/>
      <c r="KE53" s="35"/>
      <c r="KF53" s="35"/>
      <c r="KG53" s="35"/>
      <c r="KH53" s="35"/>
      <c r="KI53" s="35"/>
      <c r="KJ53" s="35"/>
    </row>
    <row r="54" spans="1:296" ht="13" x14ac:dyDescent="0.3">
      <c r="A54" s="60"/>
      <c r="B54" s="12"/>
      <c r="C54" s="68"/>
      <c r="D54" s="69"/>
      <c r="E54" s="60"/>
      <c r="F54" s="17"/>
      <c r="G54" s="70"/>
      <c r="H54" s="71"/>
      <c r="I54" s="60"/>
      <c r="J54" s="17"/>
      <c r="K54" s="70"/>
      <c r="L54" s="71"/>
      <c r="M54" s="60"/>
      <c r="N54" s="17"/>
      <c r="O54" s="70"/>
      <c r="P54" s="71"/>
      <c r="Q54" s="60"/>
      <c r="R54" s="17"/>
      <c r="S54" s="70"/>
      <c r="T54" s="71"/>
      <c r="U54" s="60"/>
      <c r="V54" s="17"/>
      <c r="W54" s="70"/>
      <c r="X54" s="71"/>
      <c r="Y54" s="60"/>
      <c r="Z54" s="17"/>
      <c r="AA54" s="70"/>
      <c r="AB54" s="71"/>
      <c r="AC54" s="60"/>
      <c r="AD54" s="17"/>
      <c r="AE54" s="70"/>
      <c r="AF54" s="71"/>
      <c r="AG54" s="60"/>
      <c r="AH54" s="17"/>
      <c r="AI54" s="70"/>
      <c r="AJ54" s="71"/>
      <c r="AK54" s="63"/>
      <c r="AL54" s="51"/>
      <c r="AM54" s="52"/>
      <c r="AN54" s="52"/>
      <c r="AO54" s="52"/>
      <c r="KC54" s="35"/>
      <c r="KD54" s="35"/>
      <c r="KE54" s="35"/>
      <c r="KF54" s="35"/>
      <c r="KG54" s="35"/>
      <c r="KH54" s="35"/>
      <c r="KI54" s="35"/>
      <c r="KJ54" s="35"/>
    </row>
    <row r="55" spans="1:296" ht="62.5" x14ac:dyDescent="0.25">
      <c r="A55" s="590" t="s">
        <v>577</v>
      </c>
      <c r="B55" s="9" t="s">
        <v>501</v>
      </c>
      <c r="C55" s="75">
        <f>ROUNDDOWN('7990NTP-P'!M29-('7990NTP-P'!M29*0.315),2)</f>
        <v>0</v>
      </c>
      <c r="D55" s="76">
        <f>'7990NTP-P'!C29</f>
        <v>0</v>
      </c>
      <c r="E55" s="591" t="s">
        <v>577</v>
      </c>
      <c r="F55" s="9" t="s">
        <v>501</v>
      </c>
      <c r="G55" s="77">
        <f>ROUNDDOWN('7990NTP-P'!N29-('7990NTP-P'!N29*0.315),2)</f>
        <v>0</v>
      </c>
      <c r="H55" s="78">
        <f>'7990NTP-P'!D29</f>
        <v>0</v>
      </c>
      <c r="I55" s="590" t="s">
        <v>577</v>
      </c>
      <c r="J55" s="9" t="s">
        <v>501</v>
      </c>
      <c r="K55" s="77">
        <f>ROUNDDOWN('7990NTP-P'!O29-('7990NTP-P'!O29*0.315),2)</f>
        <v>0</v>
      </c>
      <c r="L55" s="78">
        <f>'7990NTP-P'!E29</f>
        <v>0</v>
      </c>
      <c r="M55" s="590" t="s">
        <v>577</v>
      </c>
      <c r="N55" s="9" t="s">
        <v>501</v>
      </c>
      <c r="O55" s="77">
        <f>ROUNDDOWN('7990NTP-P'!P29-('7990NTP-P'!P29*0.315),2)</f>
        <v>0</v>
      </c>
      <c r="P55" s="78">
        <f>'7990NTP-P'!F29</f>
        <v>0</v>
      </c>
      <c r="Q55" s="590" t="s">
        <v>577</v>
      </c>
      <c r="R55" s="9" t="s">
        <v>501</v>
      </c>
      <c r="S55" s="77">
        <f>ROUNDDOWN('7990NTP-P'!Q29-('7990NTP-P'!Q29*0.315),2)</f>
        <v>0</v>
      </c>
      <c r="T55" s="78">
        <f>'7990NTP-P'!G29</f>
        <v>0</v>
      </c>
      <c r="U55" s="590" t="s">
        <v>577</v>
      </c>
      <c r="V55" s="9" t="s">
        <v>501</v>
      </c>
      <c r="W55" s="77">
        <f>ROUNDDOWN('7990NTP-P'!R29-('7990NTP-P'!R29*0.315),2)</f>
        <v>0</v>
      </c>
      <c r="X55" s="78">
        <f>'7990NTP-P'!H29</f>
        <v>0</v>
      </c>
      <c r="Y55" s="590" t="s">
        <v>577</v>
      </c>
      <c r="Z55" s="9" t="s">
        <v>501</v>
      </c>
      <c r="AA55" s="77">
        <f>ROUNDDOWN('7990NTP-P'!S29-('7990NTP-P'!S29*0.315),2)</f>
        <v>0</v>
      </c>
      <c r="AB55" s="78">
        <f>'7990NTP-P'!I29</f>
        <v>0</v>
      </c>
      <c r="AC55" s="590" t="s">
        <v>577</v>
      </c>
      <c r="AD55" s="9" t="s">
        <v>501</v>
      </c>
      <c r="AE55" s="77">
        <f>ROUNDDOWN('7990NTP-P'!T29-('7990NTP-P'!T29*0.315),2)</f>
        <v>0</v>
      </c>
      <c r="AF55" s="78">
        <f>'7990NTP-P'!J29</f>
        <v>0</v>
      </c>
      <c r="AG55" s="590" t="s">
        <v>577</v>
      </c>
      <c r="AH55" s="9" t="s">
        <v>501</v>
      </c>
      <c r="AI55" s="77">
        <f>ROUNDDOWN('7990NTP-P'!U29-('7990NTP-P'!U29*0.315),2)</f>
        <v>0</v>
      </c>
      <c r="AJ55" s="78">
        <f>'7990NTP-P'!K29</f>
        <v>0</v>
      </c>
      <c r="AK55" s="63">
        <f>IF(C55+G55+K55+O55+S55+W55+AA55&gt;0,C55+G55+K55+O55+S55+W55+AA55+AE55+AI55,0)</f>
        <v>0</v>
      </c>
      <c r="AL55" s="51"/>
      <c r="AM55" s="52"/>
      <c r="AN55" s="52"/>
      <c r="AO55" s="52"/>
      <c r="KC55" s="35"/>
      <c r="KD55" s="35"/>
      <c r="KE55" s="35"/>
      <c r="KF55" s="35"/>
      <c r="KG55" s="35"/>
      <c r="KH55" s="35"/>
      <c r="KI55" s="35"/>
      <c r="KJ55" s="35"/>
    </row>
    <row r="56" spans="1:296" ht="63" x14ac:dyDescent="0.3">
      <c r="A56" s="590" t="s">
        <v>578</v>
      </c>
      <c r="B56" s="9" t="s">
        <v>502</v>
      </c>
      <c r="C56" s="75">
        <f>ROUNDUP('7990NTP-P'!M29*0.315,2)</f>
        <v>0</v>
      </c>
      <c r="D56" s="404"/>
      <c r="E56" s="590" t="s">
        <v>578</v>
      </c>
      <c r="F56" s="9" t="s">
        <v>502</v>
      </c>
      <c r="G56" s="77">
        <f>ROUNDUP('7990NTP-P'!N29*0.315,2)</f>
        <v>0</v>
      </c>
      <c r="H56" s="71"/>
      <c r="I56" s="590" t="s">
        <v>578</v>
      </c>
      <c r="J56" s="9" t="s">
        <v>502</v>
      </c>
      <c r="K56" s="77">
        <f>ROUNDUP('7990NTP-P'!O29*0.315,2)</f>
        <v>0</v>
      </c>
      <c r="L56" s="71"/>
      <c r="M56" s="590" t="s">
        <v>578</v>
      </c>
      <c r="N56" s="9" t="s">
        <v>502</v>
      </c>
      <c r="O56" s="77">
        <f>ROUNDUP('7990NTP-P'!P29*0.315,2)</f>
        <v>0</v>
      </c>
      <c r="P56" s="71"/>
      <c r="Q56" s="590" t="s">
        <v>578</v>
      </c>
      <c r="R56" s="9" t="s">
        <v>502</v>
      </c>
      <c r="S56" s="77">
        <f>ROUNDUP('7990NTP-P'!Q29*0.315,2)</f>
        <v>0</v>
      </c>
      <c r="T56" s="71"/>
      <c r="U56" s="590" t="s">
        <v>578</v>
      </c>
      <c r="V56" s="9" t="s">
        <v>502</v>
      </c>
      <c r="W56" s="77">
        <f>ROUNDUP('7990NTP-P'!R29*0.315,2)</f>
        <v>0</v>
      </c>
      <c r="X56" s="71"/>
      <c r="Y56" s="590" t="s">
        <v>578</v>
      </c>
      <c r="Z56" s="9" t="s">
        <v>502</v>
      </c>
      <c r="AA56" s="77">
        <f>ROUNDUP('7990NTP-P'!S29*0.315,2)</f>
        <v>0</v>
      </c>
      <c r="AB56" s="71"/>
      <c r="AC56" s="590" t="s">
        <v>578</v>
      </c>
      <c r="AD56" s="9" t="s">
        <v>502</v>
      </c>
      <c r="AE56" s="77">
        <f>ROUNDUP('7990NTP-P'!T29*0.315,2)</f>
        <v>0</v>
      </c>
      <c r="AF56" s="71"/>
      <c r="AG56" s="590" t="s">
        <v>578</v>
      </c>
      <c r="AH56" s="9" t="s">
        <v>502</v>
      </c>
      <c r="AI56" s="77">
        <f>ROUNDUP('7990NTP-P'!U29*0.315,2)</f>
        <v>0</v>
      </c>
      <c r="AJ56" s="71"/>
      <c r="AK56" s="63">
        <f>IF(C56+G56+K56+O56+S56+W56+AA56&gt;0,C56+G56+K56+O56+S56+W56+AA56+AE56+AI56,0)</f>
        <v>0</v>
      </c>
      <c r="AL56" s="51"/>
      <c r="AM56" s="52"/>
      <c r="AN56" s="52"/>
      <c r="AO56" s="52"/>
      <c r="KC56" s="35"/>
      <c r="KD56" s="35"/>
      <c r="KE56" s="35"/>
      <c r="KF56" s="35"/>
      <c r="KG56" s="35"/>
      <c r="KH56" s="35"/>
      <c r="KI56" s="35"/>
      <c r="KJ56" s="35"/>
    </row>
    <row r="57" spans="1:296" ht="13" x14ac:dyDescent="0.3">
      <c r="A57" s="406"/>
      <c r="B57" s="408"/>
      <c r="C57" s="402"/>
      <c r="D57" s="403"/>
      <c r="E57" s="400"/>
      <c r="F57" s="408"/>
      <c r="G57" s="402"/>
      <c r="H57" s="404"/>
      <c r="I57" s="400"/>
      <c r="J57" s="408"/>
      <c r="K57" s="402"/>
      <c r="L57" s="404"/>
      <c r="M57" s="406"/>
      <c r="N57" s="408"/>
      <c r="O57" s="402"/>
      <c r="P57" s="404"/>
      <c r="Q57" s="406"/>
      <c r="R57" s="408"/>
      <c r="S57" s="402"/>
      <c r="T57" s="404"/>
      <c r="U57" s="406"/>
      <c r="V57" s="408"/>
      <c r="W57" s="402"/>
      <c r="X57" s="404"/>
      <c r="Y57" s="406"/>
      <c r="Z57" s="408"/>
      <c r="AA57" s="402"/>
      <c r="AB57" s="404"/>
      <c r="AC57" s="406"/>
      <c r="AD57" s="408"/>
      <c r="AE57" s="402"/>
      <c r="AF57" s="404"/>
      <c r="AG57" s="406"/>
      <c r="AH57" s="408"/>
      <c r="AI57" s="402"/>
      <c r="AJ57" s="404"/>
      <c r="AK57" s="405"/>
      <c r="AL57" s="51"/>
      <c r="AM57" s="52"/>
      <c r="AN57" s="52"/>
      <c r="AO57" s="52"/>
      <c r="KC57" s="35"/>
      <c r="KD57" s="35"/>
      <c r="KE57" s="35"/>
      <c r="KF57" s="35"/>
      <c r="KG57" s="35"/>
      <c r="KH57" s="35"/>
      <c r="KI57" s="35"/>
      <c r="KJ57" s="35"/>
    </row>
    <row r="58" spans="1:296" ht="54.5" customHeight="1" x14ac:dyDescent="0.25">
      <c r="A58" s="5" t="s">
        <v>207</v>
      </c>
      <c r="B58" s="15" t="s">
        <v>301</v>
      </c>
      <c r="C58" s="75">
        <f>ROUNDDOWN('7990NTP-P'!M30-('7990NTP-P'!M30*0.1),2)</f>
        <v>0</v>
      </c>
      <c r="D58" s="76">
        <f>'7990NTP-P'!C30</f>
        <v>0</v>
      </c>
      <c r="E58" s="21" t="s">
        <v>207</v>
      </c>
      <c r="F58" s="22" t="s">
        <v>301</v>
      </c>
      <c r="G58" s="77">
        <f>ROUNDDOWN('7990NTP-P'!N30-('7990NTP-P'!N30*0.1),2)</f>
        <v>0</v>
      </c>
      <c r="H58" s="78">
        <f>'7990NTP-P'!D30</f>
        <v>0</v>
      </c>
      <c r="I58" s="21" t="s">
        <v>207</v>
      </c>
      <c r="J58" s="22" t="s">
        <v>301</v>
      </c>
      <c r="K58" s="77">
        <f>ROUNDDOWN('7990NTP-P'!O30-('7990NTP-P'!O30*0.1),2)</f>
        <v>0</v>
      </c>
      <c r="L58" s="78">
        <f>'7990NTP-P'!E30</f>
        <v>0</v>
      </c>
      <c r="M58" s="191" t="s">
        <v>299</v>
      </c>
      <c r="N58" s="192" t="s">
        <v>301</v>
      </c>
      <c r="O58" s="77">
        <f>ROUNDDOWN('7990NTP-P'!P30-('7990NTP-P'!P30*0.1),2)</f>
        <v>0</v>
      </c>
      <c r="P58" s="78">
        <f>'7990NTP-P'!F30</f>
        <v>0</v>
      </c>
      <c r="Q58" s="191" t="s">
        <v>299</v>
      </c>
      <c r="R58" s="192" t="s">
        <v>301</v>
      </c>
      <c r="S58" s="77">
        <f>ROUNDDOWN('7990NTP-P'!Q30-('7990NTP-P'!Q30*0.1),2)</f>
        <v>0</v>
      </c>
      <c r="T58" s="78">
        <f>'7990NTP-P'!G30</f>
        <v>0</v>
      </c>
      <c r="U58" s="191" t="s">
        <v>299</v>
      </c>
      <c r="V58" s="192" t="s">
        <v>301</v>
      </c>
      <c r="W58" s="77">
        <f>ROUNDDOWN('7990NTP-P'!R30-('7990NTP-P'!R30*0.1),2)</f>
        <v>0</v>
      </c>
      <c r="X58" s="78">
        <f>'7990NTP-P'!H30</f>
        <v>0</v>
      </c>
      <c r="Y58" s="191" t="s">
        <v>299</v>
      </c>
      <c r="Z58" s="192" t="s">
        <v>301</v>
      </c>
      <c r="AA58" s="77">
        <f>ROUNDDOWN('7990NTP-P'!S30-('7990NTP-P'!S30*0.1),2)</f>
        <v>0</v>
      </c>
      <c r="AB58" s="78">
        <f>'7990NTP-P'!I30</f>
        <v>0</v>
      </c>
      <c r="AC58" s="191" t="s">
        <v>299</v>
      </c>
      <c r="AD58" s="192" t="s">
        <v>301</v>
      </c>
      <c r="AE58" s="77">
        <f>ROUNDDOWN('7990NTP-P'!T30-('7990NTP-P'!T30*0.1),2)</f>
        <v>0</v>
      </c>
      <c r="AF58" s="78">
        <f>'7990NTP-P'!J30</f>
        <v>0</v>
      </c>
      <c r="AG58" s="191" t="s">
        <v>299</v>
      </c>
      <c r="AH58" s="192" t="s">
        <v>301</v>
      </c>
      <c r="AI58" s="77">
        <f>ROUNDDOWN('7990NTP-P'!U30-('7990NTP-P'!U30*0.1),2)</f>
        <v>0</v>
      </c>
      <c r="AJ58" s="78">
        <f>'7990NTP-P'!K30</f>
        <v>0</v>
      </c>
      <c r="AK58" s="63">
        <f>IF(C58+G58+K58+O58+S58+W58+AA58&gt;0,C58+G58+K58+O58+S58+W58+AA58+AE58+AI58,0)</f>
        <v>0</v>
      </c>
      <c r="KC58" s="35"/>
      <c r="KD58" s="35"/>
      <c r="KE58" s="35"/>
      <c r="KF58" s="35"/>
      <c r="KG58" s="35"/>
      <c r="KH58" s="35"/>
      <c r="KI58" s="35"/>
      <c r="KJ58" s="35"/>
    </row>
    <row r="59" spans="1:296" ht="53.5" customHeight="1" x14ac:dyDescent="0.3">
      <c r="A59" s="5" t="s">
        <v>208</v>
      </c>
      <c r="B59" s="15" t="s">
        <v>378</v>
      </c>
      <c r="C59" s="75">
        <f>ROUNDUP('7990NTP-P'!M30*0.1,2)</f>
        <v>0</v>
      </c>
      <c r="D59" s="69"/>
      <c r="E59" s="21" t="s">
        <v>208</v>
      </c>
      <c r="F59" s="22" t="s">
        <v>378</v>
      </c>
      <c r="G59" s="77">
        <f>ROUNDUP('7990NTP-P'!N30*0.1,2)</f>
        <v>0</v>
      </c>
      <c r="H59" s="71"/>
      <c r="I59" s="21" t="s">
        <v>208</v>
      </c>
      <c r="J59" s="22" t="s">
        <v>378</v>
      </c>
      <c r="K59" s="77">
        <f>ROUNDUP('7990NTP-P'!O30*0.1,2)</f>
        <v>0</v>
      </c>
      <c r="L59" s="71"/>
      <c r="M59" s="191" t="s">
        <v>300</v>
      </c>
      <c r="N59" s="192" t="s">
        <v>302</v>
      </c>
      <c r="O59" s="77">
        <f>ROUNDUP('7990NTP-P'!P30*0.1,2)</f>
        <v>0</v>
      </c>
      <c r="P59" s="71"/>
      <c r="Q59" s="191" t="s">
        <v>300</v>
      </c>
      <c r="R59" s="192" t="s">
        <v>302</v>
      </c>
      <c r="S59" s="77">
        <f>ROUNDUP('7990NTP-P'!Q30*0.1,2)</f>
        <v>0</v>
      </c>
      <c r="T59" s="71"/>
      <c r="U59" s="191" t="s">
        <v>300</v>
      </c>
      <c r="V59" s="192" t="s">
        <v>302</v>
      </c>
      <c r="W59" s="77">
        <f>ROUNDUP('7990NTP-P'!R30*0.1,2)</f>
        <v>0</v>
      </c>
      <c r="X59" s="71"/>
      <c r="Y59" s="191" t="s">
        <v>300</v>
      </c>
      <c r="Z59" s="192" t="s">
        <v>302</v>
      </c>
      <c r="AA59" s="77">
        <f>ROUNDUP('7990NTP-P'!S30*0.1,2)</f>
        <v>0</v>
      </c>
      <c r="AB59" s="71"/>
      <c r="AC59" s="191" t="s">
        <v>300</v>
      </c>
      <c r="AD59" s="192" t="s">
        <v>302</v>
      </c>
      <c r="AE59" s="77">
        <f>ROUNDUP('7990NTP-P'!T30*0.1,2)</f>
        <v>0</v>
      </c>
      <c r="AF59" s="71"/>
      <c r="AG59" s="191" t="s">
        <v>300</v>
      </c>
      <c r="AH59" s="192" t="s">
        <v>302</v>
      </c>
      <c r="AI59" s="77">
        <f>ROUNDUP('7990NTP-P'!U30*0.1,2)</f>
        <v>0</v>
      </c>
      <c r="AJ59" s="71"/>
      <c r="AK59" s="63">
        <f>IF(C59+G59+K59+O59+S59+W59+AA59&gt;0,C59+G59+K59+O59+S59+W59+AA59+AE59+AI59,0)</f>
        <v>0</v>
      </c>
      <c r="KC59" s="35"/>
      <c r="KD59" s="35"/>
      <c r="KE59" s="35"/>
      <c r="KF59" s="35"/>
      <c r="KG59" s="35"/>
      <c r="KH59" s="35"/>
      <c r="KI59" s="35"/>
      <c r="KJ59" s="35"/>
    </row>
    <row r="60" spans="1:296" ht="13" x14ac:dyDescent="0.3">
      <c r="A60" s="60"/>
      <c r="B60" s="12"/>
      <c r="C60" s="75"/>
      <c r="D60" s="69"/>
      <c r="E60" s="60"/>
      <c r="F60" s="17"/>
      <c r="G60" s="77"/>
      <c r="H60" s="71"/>
      <c r="I60" s="60"/>
      <c r="J60" s="17"/>
      <c r="K60" s="77"/>
      <c r="L60" s="71"/>
      <c r="M60" s="60"/>
      <c r="N60" s="17"/>
      <c r="O60" s="77"/>
      <c r="P60" s="71"/>
      <c r="Q60" s="60"/>
      <c r="R60" s="17"/>
      <c r="S60" s="77"/>
      <c r="T60" s="71"/>
      <c r="U60" s="60"/>
      <c r="V60" s="17"/>
      <c r="W60" s="77"/>
      <c r="X60" s="71"/>
      <c r="Y60" s="60"/>
      <c r="Z60" s="17"/>
      <c r="AA60" s="77"/>
      <c r="AB60" s="71"/>
      <c r="AC60" s="60"/>
      <c r="AD60" s="17"/>
      <c r="AE60" s="77"/>
      <c r="AF60" s="71"/>
      <c r="AG60" s="60"/>
      <c r="AH60" s="17"/>
      <c r="AI60" s="77"/>
      <c r="AJ60" s="71"/>
      <c r="AK60" s="63"/>
      <c r="KC60" s="35"/>
      <c r="KD60" s="35"/>
      <c r="KE60" s="35"/>
      <c r="KF60" s="35"/>
      <c r="KG60" s="35"/>
      <c r="KH60" s="35"/>
      <c r="KI60" s="35"/>
      <c r="KJ60" s="35"/>
    </row>
    <row r="61" spans="1:296" ht="66.5" customHeight="1" x14ac:dyDescent="0.25">
      <c r="A61" s="6" t="s">
        <v>205</v>
      </c>
      <c r="B61" s="9" t="s">
        <v>203</v>
      </c>
      <c r="C61" s="75">
        <f>ROUNDDOWN('7990NTP-P'!M31-('7990NTP-P'!M31*0.438),2)</f>
        <v>0</v>
      </c>
      <c r="D61" s="76">
        <f>'7990NTP-P'!C31</f>
        <v>0</v>
      </c>
      <c r="E61" s="23" t="s">
        <v>205</v>
      </c>
      <c r="F61" s="16" t="s">
        <v>203</v>
      </c>
      <c r="G61" s="77">
        <f>ROUNDDOWN('7990NTP-P'!N31-('7990NTP-P'!N31*0.438),2)</f>
        <v>0</v>
      </c>
      <c r="H61" s="78">
        <f>'7990NTP-P'!D31</f>
        <v>0</v>
      </c>
      <c r="I61" s="23" t="s">
        <v>205</v>
      </c>
      <c r="J61" s="16" t="s">
        <v>203</v>
      </c>
      <c r="K61" s="77">
        <f>ROUNDDOWN('7990NTP-P'!O31-('7990NTP-P'!O31*0.438),2)</f>
        <v>0</v>
      </c>
      <c r="L61" s="78">
        <f>'7990NTP-P'!E31</f>
        <v>0</v>
      </c>
      <c r="M61" s="193" t="s">
        <v>288</v>
      </c>
      <c r="N61" s="194" t="s">
        <v>203</v>
      </c>
      <c r="O61" s="77">
        <f>ROUNDDOWN('7990NTP-P'!P31-('7990NTP-P'!P31*0.438),2)</f>
        <v>0</v>
      </c>
      <c r="P61" s="78">
        <f>'7990NTP-P'!F31</f>
        <v>0</v>
      </c>
      <c r="Q61" s="193" t="s">
        <v>288</v>
      </c>
      <c r="R61" s="194" t="s">
        <v>203</v>
      </c>
      <c r="S61" s="77">
        <f>ROUNDDOWN('7990NTP-P'!Q31-('7990NTP-P'!Q31*0.438),2)</f>
        <v>0</v>
      </c>
      <c r="T61" s="78">
        <f>'7990NTP-P'!G31</f>
        <v>0</v>
      </c>
      <c r="U61" s="193" t="s">
        <v>288</v>
      </c>
      <c r="V61" s="194" t="s">
        <v>203</v>
      </c>
      <c r="W61" s="77">
        <f>ROUNDDOWN('7990NTP-P'!R31-('7990NTP-P'!R31*0.438),2)</f>
        <v>0</v>
      </c>
      <c r="X61" s="78">
        <f>'7990NTP-P'!H31</f>
        <v>0</v>
      </c>
      <c r="Y61" s="193" t="s">
        <v>288</v>
      </c>
      <c r="Z61" s="194" t="s">
        <v>203</v>
      </c>
      <c r="AA61" s="77">
        <f>ROUNDDOWN('7990NTP-P'!S31-('7990NTP-P'!S31*0.438),2)</f>
        <v>0</v>
      </c>
      <c r="AB61" s="78">
        <f>'7990NTP-P'!I31</f>
        <v>0</v>
      </c>
      <c r="AC61" s="193" t="s">
        <v>288</v>
      </c>
      <c r="AD61" s="194" t="s">
        <v>203</v>
      </c>
      <c r="AE61" s="77">
        <f>ROUNDDOWN('7990NTP-P'!T31-('7990NTP-P'!T31*0.438),2)</f>
        <v>0</v>
      </c>
      <c r="AF61" s="78">
        <f>'7990NTP-P'!J31</f>
        <v>0</v>
      </c>
      <c r="AG61" s="193" t="s">
        <v>288</v>
      </c>
      <c r="AH61" s="194" t="s">
        <v>203</v>
      </c>
      <c r="AI61" s="77">
        <f>ROUNDDOWN('7990NTP-P'!U31-('7990NTP-P'!U31*0.438),2)</f>
        <v>0</v>
      </c>
      <c r="AJ61" s="78">
        <f>'7990NTP-P'!K31</f>
        <v>0</v>
      </c>
      <c r="AK61" s="63">
        <f>IF(C61+G61+K61+O61+S61+W61+AA61&gt;0,C61+G61+K61+O61+S61+W61+AA61+AE61+AI61,0)</f>
        <v>0</v>
      </c>
      <c r="KC61" s="35"/>
      <c r="KD61" s="35"/>
      <c r="KE61" s="35"/>
      <c r="KF61" s="35"/>
      <c r="KG61" s="35"/>
      <c r="KH61" s="35"/>
      <c r="KI61" s="35"/>
      <c r="KJ61" s="35"/>
    </row>
    <row r="62" spans="1:296" ht="67" customHeight="1" x14ac:dyDescent="0.3">
      <c r="A62" s="6" t="s">
        <v>206</v>
      </c>
      <c r="B62" s="9" t="s">
        <v>204</v>
      </c>
      <c r="C62" s="75">
        <f>ROUNDUP('7990NTP-P'!M31*0.438,2)</f>
        <v>0</v>
      </c>
      <c r="D62" s="69"/>
      <c r="E62" s="23" t="s">
        <v>206</v>
      </c>
      <c r="F62" s="16" t="s">
        <v>204</v>
      </c>
      <c r="G62" s="77">
        <f>ROUNDUP('7990NTP-P'!N31*0.438,2)</f>
        <v>0</v>
      </c>
      <c r="H62" s="71"/>
      <c r="I62" s="23" t="s">
        <v>206</v>
      </c>
      <c r="J62" s="16" t="s">
        <v>204</v>
      </c>
      <c r="K62" s="77">
        <f>ROUNDUP('7990NTP-P'!O31*0.438,2)</f>
        <v>0</v>
      </c>
      <c r="L62" s="71"/>
      <c r="M62" s="193" t="s">
        <v>289</v>
      </c>
      <c r="N62" s="194" t="s">
        <v>290</v>
      </c>
      <c r="O62" s="77">
        <f>ROUNDUP('7990NTP-P'!P31*0.438,2)</f>
        <v>0</v>
      </c>
      <c r="P62" s="71"/>
      <c r="Q62" s="193" t="s">
        <v>289</v>
      </c>
      <c r="R62" s="194" t="s">
        <v>290</v>
      </c>
      <c r="S62" s="77">
        <f>ROUNDUP('7990NTP-P'!Q31*0.438,2)</f>
        <v>0</v>
      </c>
      <c r="T62" s="71"/>
      <c r="U62" s="193" t="s">
        <v>289</v>
      </c>
      <c r="V62" s="194" t="s">
        <v>290</v>
      </c>
      <c r="W62" s="77">
        <f>ROUNDUP('7990NTP-P'!R31*0.438,2)</f>
        <v>0</v>
      </c>
      <c r="X62" s="71"/>
      <c r="Y62" s="193" t="s">
        <v>289</v>
      </c>
      <c r="Z62" s="194" t="s">
        <v>290</v>
      </c>
      <c r="AA62" s="77">
        <f>ROUNDUP('7990NTP-P'!S31*0.438,2)</f>
        <v>0</v>
      </c>
      <c r="AB62" s="71"/>
      <c r="AC62" s="193" t="s">
        <v>289</v>
      </c>
      <c r="AD62" s="194" t="s">
        <v>290</v>
      </c>
      <c r="AE62" s="77">
        <f>ROUNDUP('7990NTP-P'!T31*0.438,2)</f>
        <v>0</v>
      </c>
      <c r="AF62" s="71"/>
      <c r="AG62" s="193" t="s">
        <v>289</v>
      </c>
      <c r="AH62" s="194" t="s">
        <v>290</v>
      </c>
      <c r="AI62" s="77">
        <f>ROUNDUP('7990NTP-P'!U31*0.438,2)</f>
        <v>0</v>
      </c>
      <c r="AJ62" s="71"/>
      <c r="AK62" s="63">
        <f>IF(C62+G62+K62+O62+S62+W62+AA62&gt;0,C62+G62+K62+O62+S62+W62+AA62+AE62+AI62,0)</f>
        <v>0</v>
      </c>
      <c r="KC62" s="35"/>
      <c r="KD62" s="35"/>
      <c r="KE62" s="35"/>
      <c r="KF62" s="35"/>
      <c r="KG62" s="35"/>
      <c r="KH62" s="35"/>
      <c r="KI62" s="35"/>
      <c r="KJ62" s="35"/>
    </row>
    <row r="63" spans="1:296" ht="13" x14ac:dyDescent="0.3">
      <c r="A63" s="60"/>
      <c r="B63" s="73"/>
      <c r="C63" s="68"/>
      <c r="D63" s="69"/>
      <c r="E63" s="60"/>
      <c r="F63" s="74"/>
      <c r="G63" s="70"/>
      <c r="H63" s="71"/>
      <c r="I63" s="60"/>
      <c r="J63" s="74"/>
      <c r="K63" s="70"/>
      <c r="L63" s="71"/>
      <c r="M63" s="60"/>
      <c r="N63" s="74"/>
      <c r="O63" s="70"/>
      <c r="P63" s="71"/>
      <c r="Q63" s="60"/>
      <c r="R63" s="74"/>
      <c r="S63" s="70"/>
      <c r="T63" s="71"/>
      <c r="U63" s="60"/>
      <c r="V63" s="74"/>
      <c r="W63" s="70"/>
      <c r="X63" s="71"/>
      <c r="Y63" s="60"/>
      <c r="Z63" s="74"/>
      <c r="AA63" s="70"/>
      <c r="AB63" s="71"/>
      <c r="AC63" s="60"/>
      <c r="AD63" s="74"/>
      <c r="AE63" s="70"/>
      <c r="AF63" s="71"/>
      <c r="AG63" s="60"/>
      <c r="AH63" s="74"/>
      <c r="AI63" s="70"/>
      <c r="AJ63" s="71"/>
      <c r="AK63" s="63"/>
      <c r="KC63" s="35"/>
      <c r="KD63" s="35"/>
      <c r="KE63" s="35"/>
      <c r="KF63" s="35"/>
      <c r="KG63" s="35"/>
      <c r="KH63" s="35"/>
      <c r="KI63" s="35"/>
      <c r="KJ63" s="35"/>
    </row>
    <row r="64" spans="1:296" ht="50" x14ac:dyDescent="0.25">
      <c r="A64" s="597" t="s">
        <v>579</v>
      </c>
      <c r="B64" s="9" t="s">
        <v>503</v>
      </c>
      <c r="C64" s="75">
        <f>ROUNDDOWN('7990NTP-P'!M32-('7990NTP-P'!M32*0.45),2)</f>
        <v>0</v>
      </c>
      <c r="D64" s="76">
        <f>'7990NTP-P'!C32</f>
        <v>0</v>
      </c>
      <c r="E64" s="597" t="s">
        <v>579</v>
      </c>
      <c r="F64" s="9" t="s">
        <v>503</v>
      </c>
      <c r="G64" s="77">
        <f>ROUNDDOWN('7990NTP-P'!N32-('7990NTP-P'!N32*0.45),2)</f>
        <v>0</v>
      </c>
      <c r="H64" s="78">
        <f>'7990NTP-P'!D32</f>
        <v>0</v>
      </c>
      <c r="I64" s="597" t="s">
        <v>579</v>
      </c>
      <c r="J64" s="9" t="s">
        <v>503</v>
      </c>
      <c r="K64" s="77">
        <f>ROUNDDOWN('7990NTP-P'!O32-('7990NTP-P'!O32*0.45),2)</f>
        <v>0</v>
      </c>
      <c r="L64" s="78">
        <f>'7990NTP-P'!E32</f>
        <v>0</v>
      </c>
      <c r="M64" s="590" t="s">
        <v>613</v>
      </c>
      <c r="N64" s="9" t="s">
        <v>503</v>
      </c>
      <c r="O64" s="77">
        <f>ROUNDDOWN('7990NTP-P'!P32-('7990NTP-P'!P32*0.45),2)</f>
        <v>0</v>
      </c>
      <c r="P64" s="78">
        <f>'7990NTP-P'!F32</f>
        <v>0</v>
      </c>
      <c r="Q64" s="590" t="s">
        <v>613</v>
      </c>
      <c r="R64" s="9" t="s">
        <v>503</v>
      </c>
      <c r="S64" s="77">
        <f>ROUNDDOWN('7990NTP-P'!Q32-('7990NTP-P'!Q32*0.45),2)</f>
        <v>0</v>
      </c>
      <c r="T64" s="78">
        <f>'7990NTP-P'!G32</f>
        <v>0</v>
      </c>
      <c r="U64" s="590" t="s">
        <v>613</v>
      </c>
      <c r="V64" s="9" t="s">
        <v>503</v>
      </c>
      <c r="W64" s="77">
        <f>ROUNDDOWN('7990NTP-P'!R32-('7990NTP-P'!R32*0.45),2)</f>
        <v>0</v>
      </c>
      <c r="X64" s="78">
        <f>'7990NTP-P'!H32</f>
        <v>0</v>
      </c>
      <c r="Y64" s="590" t="s">
        <v>613</v>
      </c>
      <c r="Z64" s="9" t="s">
        <v>503</v>
      </c>
      <c r="AA64" s="77">
        <f>ROUNDDOWN('7990NTP-P'!S32-('7990NTP-P'!S32*0.45),2)</f>
        <v>0</v>
      </c>
      <c r="AB64" s="78">
        <f>'7990NTP-P'!I32</f>
        <v>0</v>
      </c>
      <c r="AC64" s="590" t="s">
        <v>613</v>
      </c>
      <c r="AD64" s="9" t="s">
        <v>503</v>
      </c>
      <c r="AE64" s="77">
        <f>ROUNDDOWN('7990NTP-P'!T32-('7990NTP-P'!T32*0.45),2)</f>
        <v>0</v>
      </c>
      <c r="AF64" s="78">
        <f>'7990NTP-P'!J32</f>
        <v>0</v>
      </c>
      <c r="AG64" s="590" t="s">
        <v>613</v>
      </c>
      <c r="AH64" s="9" t="s">
        <v>503</v>
      </c>
      <c r="AI64" s="77">
        <f>ROUNDDOWN('7990NTP-P'!U32-('7990NTP-P'!U32*0.45),2)</f>
        <v>0</v>
      </c>
      <c r="AJ64" s="78">
        <f>'7990NTP-P'!K32</f>
        <v>0</v>
      </c>
      <c r="AK64" s="63">
        <f>IF(C64+G64+K64+O64+S64+W64+AA64&gt;0,C64+G64+K64+O64+S64+W64+AA64+AE64+AI64,0)</f>
        <v>0</v>
      </c>
      <c r="KC64" s="35"/>
      <c r="KD64" s="35"/>
      <c r="KE64" s="35"/>
      <c r="KF64" s="35"/>
      <c r="KG64" s="35"/>
      <c r="KH64" s="35"/>
      <c r="KI64" s="35"/>
      <c r="KJ64" s="35"/>
    </row>
    <row r="65" spans="1:296" ht="50.5" x14ac:dyDescent="0.3">
      <c r="A65" s="597" t="s">
        <v>580</v>
      </c>
      <c r="B65" s="9" t="s">
        <v>504</v>
      </c>
      <c r="C65" s="75">
        <f>ROUNDUP('7990NTP-P'!M32*0.45,2)</f>
        <v>0</v>
      </c>
      <c r="D65" s="69"/>
      <c r="E65" s="597" t="s">
        <v>580</v>
      </c>
      <c r="F65" s="9" t="s">
        <v>504</v>
      </c>
      <c r="G65" s="77">
        <f>ROUNDUP('7990NTP-P'!N32*0.45,2)</f>
        <v>0</v>
      </c>
      <c r="H65" s="71"/>
      <c r="I65" s="597" t="s">
        <v>580</v>
      </c>
      <c r="J65" s="9" t="s">
        <v>504</v>
      </c>
      <c r="K65" s="77">
        <f>ROUNDUP('7990NTP-P'!O32*0.45,2)</f>
        <v>0</v>
      </c>
      <c r="L65" s="71"/>
      <c r="M65" s="591" t="s">
        <v>614</v>
      </c>
      <c r="N65" s="9" t="s">
        <v>505</v>
      </c>
      <c r="O65" s="77">
        <f>ROUNDUP('7990NTP-P'!P32*0.45,2)</f>
        <v>0</v>
      </c>
      <c r="P65" s="71"/>
      <c r="Q65" s="591" t="s">
        <v>614</v>
      </c>
      <c r="R65" s="9" t="s">
        <v>505</v>
      </c>
      <c r="S65" s="77">
        <f>ROUNDUP('7990NTP-P'!Q32*0.45,2)</f>
        <v>0</v>
      </c>
      <c r="T65" s="71"/>
      <c r="U65" s="591" t="s">
        <v>614</v>
      </c>
      <c r="V65" s="9" t="s">
        <v>505</v>
      </c>
      <c r="W65" s="77">
        <f>ROUNDUP('7990NTP-P'!R32*0.45,2)</f>
        <v>0</v>
      </c>
      <c r="X65" s="71"/>
      <c r="Y65" s="591" t="s">
        <v>614</v>
      </c>
      <c r="Z65" s="9" t="s">
        <v>505</v>
      </c>
      <c r="AA65" s="77">
        <f>ROUNDUP('7990NTP-P'!S32*0.45,2)</f>
        <v>0</v>
      </c>
      <c r="AB65" s="71"/>
      <c r="AC65" s="591" t="s">
        <v>614</v>
      </c>
      <c r="AD65" s="9" t="s">
        <v>505</v>
      </c>
      <c r="AE65" s="77">
        <f>ROUNDUP('7990NTP-P'!T32*0.45,2)</f>
        <v>0</v>
      </c>
      <c r="AF65" s="71"/>
      <c r="AG65" s="591" t="s">
        <v>614</v>
      </c>
      <c r="AH65" s="9" t="s">
        <v>505</v>
      </c>
      <c r="AI65" s="77">
        <f>ROUNDUP('7990NTP-P'!U32*0.45,2)</f>
        <v>0</v>
      </c>
      <c r="AJ65" s="71"/>
      <c r="AK65" s="63">
        <f>IF(C65+G65+K65+O65+S65+W65+AA65&gt;0,C65+G65+K65+O65+S65+W65+AA65+AE65+AI65,0)</f>
        <v>0</v>
      </c>
      <c r="KC65" s="35"/>
      <c r="KD65" s="35"/>
      <c r="KE65" s="35"/>
      <c r="KF65" s="35"/>
      <c r="KG65" s="35"/>
      <c r="KH65" s="35"/>
      <c r="KI65" s="35"/>
      <c r="KJ65" s="35"/>
    </row>
    <row r="66" spans="1:296" ht="13" x14ac:dyDescent="0.3">
      <c r="A66" s="406"/>
      <c r="B66" s="409"/>
      <c r="C66" s="402"/>
      <c r="D66" s="403"/>
      <c r="E66" s="400"/>
      <c r="F66" s="409"/>
      <c r="G66" s="402"/>
      <c r="H66" s="404"/>
      <c r="I66" s="400"/>
      <c r="J66" s="409"/>
      <c r="K66" s="402"/>
      <c r="L66" s="404"/>
      <c r="M66" s="406"/>
      <c r="N66" s="409"/>
      <c r="O66" s="402"/>
      <c r="P66" s="404"/>
      <c r="Q66" s="406"/>
      <c r="R66" s="409"/>
      <c r="S66" s="402"/>
      <c r="T66" s="404"/>
      <c r="U66" s="406"/>
      <c r="V66" s="409"/>
      <c r="W66" s="402"/>
      <c r="X66" s="404"/>
      <c r="Y66" s="406"/>
      <c r="Z66" s="409"/>
      <c r="AA66" s="402"/>
      <c r="AB66" s="404"/>
      <c r="AC66" s="406"/>
      <c r="AD66" s="409"/>
      <c r="AE66" s="402"/>
      <c r="AF66" s="404"/>
      <c r="AG66" s="406"/>
      <c r="AH66" s="409"/>
      <c r="AI66" s="402"/>
      <c r="AJ66" s="404"/>
      <c r="AK66" s="405"/>
      <c r="KC66" s="35"/>
      <c r="KD66" s="35"/>
      <c r="KE66" s="35"/>
      <c r="KF66" s="35"/>
      <c r="KG66" s="35"/>
      <c r="KH66" s="35"/>
      <c r="KI66" s="35"/>
      <c r="KJ66" s="35"/>
    </row>
    <row r="67" spans="1:296" ht="54" customHeight="1" x14ac:dyDescent="0.25">
      <c r="A67" s="6" t="s">
        <v>211</v>
      </c>
      <c r="B67" s="9" t="s">
        <v>209</v>
      </c>
      <c r="C67" s="75">
        <f>ROUNDDOWN('7990NTP-P'!M33-('7990NTP-P'!M33*0.3066),2)</f>
        <v>0</v>
      </c>
      <c r="D67" s="76">
        <f>'7990NTP-P'!C33</f>
        <v>0</v>
      </c>
      <c r="E67" s="23" t="s">
        <v>211</v>
      </c>
      <c r="F67" s="16" t="s">
        <v>209</v>
      </c>
      <c r="G67" s="77">
        <f>ROUNDDOWN('7990NTP-P'!N33-('7990NTP-P'!N33*0.3066),2)</f>
        <v>0</v>
      </c>
      <c r="H67" s="78">
        <f>'7990NTP-P'!D33</f>
        <v>0</v>
      </c>
      <c r="I67" s="23" t="s">
        <v>211</v>
      </c>
      <c r="J67" s="16" t="s">
        <v>209</v>
      </c>
      <c r="K67" s="77">
        <f>ROUNDDOWN('7990NTP-P'!O33-('7990NTP-P'!O33*0.3066),2)</f>
        <v>0</v>
      </c>
      <c r="L67" s="78">
        <f>'7990NTP-P'!E33</f>
        <v>0</v>
      </c>
      <c r="M67" s="193" t="s">
        <v>291</v>
      </c>
      <c r="N67" s="194" t="s">
        <v>209</v>
      </c>
      <c r="O67" s="77">
        <f>ROUNDDOWN('7990NTP-P'!P33-('7990NTP-P'!P33*0.3066),2)</f>
        <v>0</v>
      </c>
      <c r="P67" s="78">
        <f>'7990NTP-P'!F33</f>
        <v>0</v>
      </c>
      <c r="Q67" s="193" t="s">
        <v>291</v>
      </c>
      <c r="R67" s="194" t="s">
        <v>209</v>
      </c>
      <c r="S67" s="77">
        <f>ROUNDDOWN('7990NTP-P'!Q33-('7990NTP-P'!Q33*0.3066),2)</f>
        <v>0</v>
      </c>
      <c r="T67" s="78">
        <f>'7990NTP-P'!G33</f>
        <v>0</v>
      </c>
      <c r="U67" s="193" t="s">
        <v>291</v>
      </c>
      <c r="V67" s="194" t="s">
        <v>209</v>
      </c>
      <c r="W67" s="77">
        <f>ROUNDDOWN('7990NTP-P'!R33-('7990NTP-P'!R33*0.3066),2)</f>
        <v>0</v>
      </c>
      <c r="X67" s="78">
        <f>'7990NTP-P'!H33</f>
        <v>0</v>
      </c>
      <c r="Y67" s="193" t="s">
        <v>291</v>
      </c>
      <c r="Z67" s="194" t="s">
        <v>209</v>
      </c>
      <c r="AA67" s="77">
        <f>ROUNDDOWN('7990NTP-P'!S33-('7990NTP-P'!S33*0.3066),2)</f>
        <v>0</v>
      </c>
      <c r="AB67" s="78">
        <f>'7990NTP-P'!I33</f>
        <v>0</v>
      </c>
      <c r="AC67" s="193" t="s">
        <v>291</v>
      </c>
      <c r="AD67" s="194" t="s">
        <v>209</v>
      </c>
      <c r="AE67" s="77">
        <f>ROUNDDOWN('7990NTP-P'!T33-('7990NTP-P'!T33*0.3066),2)</f>
        <v>0</v>
      </c>
      <c r="AF67" s="78">
        <f>'7990NTP-P'!J33</f>
        <v>0</v>
      </c>
      <c r="AG67" s="193" t="s">
        <v>291</v>
      </c>
      <c r="AH67" s="194" t="s">
        <v>209</v>
      </c>
      <c r="AI67" s="77">
        <f>ROUNDDOWN('7990NTP-P'!U33-('7990NTP-P'!U33*0.3066),2)</f>
        <v>0</v>
      </c>
      <c r="AJ67" s="78">
        <f>'7990NTP-P'!K33</f>
        <v>0</v>
      </c>
      <c r="AK67" s="63">
        <f>IF(C67+G67+K67+O67+S67+W67+AA67&gt;0,C67+G67+K67+O67+S67+W67+AA67+AE67+AI67,0)</f>
        <v>0</v>
      </c>
      <c r="KC67" s="35"/>
      <c r="KD67" s="35"/>
      <c r="KE67" s="35"/>
      <c r="KF67" s="35"/>
      <c r="KG67" s="35"/>
      <c r="KH67" s="35"/>
      <c r="KI67" s="35"/>
      <c r="KJ67" s="35"/>
    </row>
    <row r="68" spans="1:296" ht="69.5" customHeight="1" x14ac:dyDescent="0.3">
      <c r="A68" s="6" t="s">
        <v>212</v>
      </c>
      <c r="B68" s="9" t="s">
        <v>210</v>
      </c>
      <c r="C68" s="75">
        <f>ROUNDUP('7990NTP-P'!M33*0.3066,2)</f>
        <v>0</v>
      </c>
      <c r="D68" s="69"/>
      <c r="E68" s="23" t="s">
        <v>212</v>
      </c>
      <c r="F68" s="16" t="s">
        <v>210</v>
      </c>
      <c r="G68" s="77">
        <f>ROUNDUP('7990NTP-P'!N33*0.3066,2)</f>
        <v>0</v>
      </c>
      <c r="H68" s="71"/>
      <c r="I68" s="23" t="s">
        <v>212</v>
      </c>
      <c r="J68" s="16" t="s">
        <v>210</v>
      </c>
      <c r="K68" s="77">
        <f>ROUNDUP('7990NTP-P'!O33*0.3066,2)</f>
        <v>0</v>
      </c>
      <c r="L68" s="71"/>
      <c r="M68" s="193" t="s">
        <v>292</v>
      </c>
      <c r="N68" s="194" t="s">
        <v>293</v>
      </c>
      <c r="O68" s="77">
        <f>ROUNDUP('7990NTP-P'!P33*0.3066,2)</f>
        <v>0</v>
      </c>
      <c r="P68" s="71"/>
      <c r="Q68" s="193" t="s">
        <v>292</v>
      </c>
      <c r="R68" s="194" t="s">
        <v>293</v>
      </c>
      <c r="S68" s="77">
        <f>ROUNDUP('7990NTP-P'!Q33*0.3066,2)</f>
        <v>0</v>
      </c>
      <c r="T68" s="71"/>
      <c r="U68" s="193" t="s">
        <v>292</v>
      </c>
      <c r="V68" s="194" t="s">
        <v>293</v>
      </c>
      <c r="W68" s="77">
        <f>ROUNDUP('7990NTP-P'!R33*0.3066,2)</f>
        <v>0</v>
      </c>
      <c r="X68" s="71"/>
      <c r="Y68" s="193" t="s">
        <v>292</v>
      </c>
      <c r="Z68" s="194" t="s">
        <v>293</v>
      </c>
      <c r="AA68" s="77">
        <f>ROUNDUP('7990NTP-P'!S33*0.3066,2)</f>
        <v>0</v>
      </c>
      <c r="AB68" s="71"/>
      <c r="AC68" s="193" t="s">
        <v>292</v>
      </c>
      <c r="AD68" s="194" t="s">
        <v>293</v>
      </c>
      <c r="AE68" s="77">
        <f>ROUNDUP('7990NTP-P'!T33*0.3066,2)</f>
        <v>0</v>
      </c>
      <c r="AF68" s="71"/>
      <c r="AG68" s="193" t="s">
        <v>292</v>
      </c>
      <c r="AH68" s="194" t="s">
        <v>293</v>
      </c>
      <c r="AI68" s="77">
        <f>ROUNDUP('7990NTP-P'!U33*0.3066,2)</f>
        <v>0</v>
      </c>
      <c r="AJ68" s="71"/>
      <c r="AK68" s="63">
        <f>IF(C68+G68+K68+O68+S68+W68+AA68&gt;0,C68+G68+K68+O68+S68+W68+AA68+AE68+AI68,0)</f>
        <v>0</v>
      </c>
      <c r="KC68" s="35"/>
      <c r="KD68" s="35"/>
      <c r="KE68" s="35"/>
      <c r="KF68" s="35"/>
      <c r="KG68" s="35"/>
      <c r="KH68" s="35"/>
      <c r="KI68" s="35"/>
      <c r="KJ68" s="35"/>
    </row>
    <row r="69" spans="1:296" ht="13" x14ac:dyDescent="0.3">
      <c r="A69" s="60"/>
      <c r="B69" s="12"/>
      <c r="C69" s="75"/>
      <c r="D69" s="69"/>
      <c r="E69" s="60"/>
      <c r="F69" s="17"/>
      <c r="G69" s="77"/>
      <c r="H69" s="71"/>
      <c r="I69" s="60"/>
      <c r="J69" s="17"/>
      <c r="K69" s="77"/>
      <c r="L69" s="71"/>
      <c r="M69" s="60"/>
      <c r="N69" s="17"/>
      <c r="O69" s="77"/>
      <c r="P69" s="71"/>
      <c r="Q69" s="60"/>
      <c r="R69" s="17"/>
      <c r="S69" s="77"/>
      <c r="T69" s="71"/>
      <c r="U69" s="60"/>
      <c r="V69" s="17"/>
      <c r="W69" s="77"/>
      <c r="X69" s="71"/>
      <c r="Y69" s="60"/>
      <c r="Z69" s="17"/>
      <c r="AA69" s="77"/>
      <c r="AB69" s="71"/>
      <c r="AC69" s="60"/>
      <c r="AD69" s="17"/>
      <c r="AE69" s="77"/>
      <c r="AF69" s="71"/>
      <c r="AG69" s="60"/>
      <c r="AH69" s="17"/>
      <c r="AI69" s="77"/>
      <c r="AJ69" s="71"/>
      <c r="AK69" s="63"/>
      <c r="KC69" s="35"/>
      <c r="KD69" s="35"/>
      <c r="KE69" s="35"/>
      <c r="KF69" s="35"/>
      <c r="KG69" s="35"/>
      <c r="KH69" s="35"/>
      <c r="KI69" s="35"/>
      <c r="KJ69" s="35"/>
    </row>
    <row r="70" spans="1:296" ht="50" x14ac:dyDescent="0.25">
      <c r="A70" s="590" t="s">
        <v>581</v>
      </c>
      <c r="B70" s="9" t="s">
        <v>506</v>
      </c>
      <c r="C70" s="75">
        <f>ROUNDDOWN('7990NTP-P'!M34-('7990NTP-P'!M34*0.315),2)</f>
        <v>0</v>
      </c>
      <c r="D70" s="398">
        <f>'7990NTP-P'!C34</f>
        <v>0</v>
      </c>
      <c r="E70" s="590" t="s">
        <v>581</v>
      </c>
      <c r="F70" s="9" t="s">
        <v>506</v>
      </c>
      <c r="G70" s="77">
        <f>ROUNDDOWN('7990NTP-P'!N34-('7990NTP-P'!N34*0.315),2)</f>
        <v>0</v>
      </c>
      <c r="H70" s="78">
        <f>'7990NTP-P'!D34</f>
        <v>0</v>
      </c>
      <c r="I70" s="590" t="s">
        <v>581</v>
      </c>
      <c r="J70" s="9" t="s">
        <v>506</v>
      </c>
      <c r="K70" s="77">
        <f>ROUNDDOWN('7990NTP-P'!O34-('7990NTP-P'!O34*0.315),2)</f>
        <v>0</v>
      </c>
      <c r="L70" s="78">
        <f>'7990NTP-P'!E34</f>
        <v>0</v>
      </c>
      <c r="M70" s="598" t="s">
        <v>615</v>
      </c>
      <c r="N70" s="9" t="s">
        <v>506</v>
      </c>
      <c r="O70" s="77">
        <f>ROUNDDOWN('7990NTP-P'!P34-('7990NTP-P'!P34*0.315),2)</f>
        <v>0</v>
      </c>
      <c r="P70" s="78">
        <f>'7990NTP-P'!F34</f>
        <v>0</v>
      </c>
      <c r="Q70" s="598" t="s">
        <v>615</v>
      </c>
      <c r="R70" s="9" t="s">
        <v>506</v>
      </c>
      <c r="S70" s="77">
        <f>ROUNDDOWN('7990NTP-P'!Q34-('7990NTP-P'!Q34*0.315),2)</f>
        <v>0</v>
      </c>
      <c r="T70" s="78">
        <f>'7990NTP-P'!G34</f>
        <v>0</v>
      </c>
      <c r="U70" s="598" t="s">
        <v>615</v>
      </c>
      <c r="V70" s="9" t="s">
        <v>506</v>
      </c>
      <c r="W70" s="77">
        <f>ROUNDDOWN('7990NTP-P'!R34-('7990NTP-P'!R34*0.315),2)</f>
        <v>0</v>
      </c>
      <c r="X70" s="78">
        <f>'7990NTP-P'!H34</f>
        <v>0</v>
      </c>
      <c r="Y70" s="598" t="s">
        <v>615</v>
      </c>
      <c r="Z70" s="9" t="s">
        <v>506</v>
      </c>
      <c r="AA70" s="77">
        <f>ROUNDDOWN('7990NTP-P'!S34-('7990NTP-P'!S34*0.315),2)</f>
        <v>0</v>
      </c>
      <c r="AB70" s="78">
        <f>'7990NTP-P'!I34</f>
        <v>0</v>
      </c>
      <c r="AC70" s="598" t="s">
        <v>615</v>
      </c>
      <c r="AD70" s="9" t="s">
        <v>506</v>
      </c>
      <c r="AE70" s="77">
        <f>ROUNDDOWN('7990NTP-P'!T34-('7990NTP-P'!T34*0.315),2)</f>
        <v>0</v>
      </c>
      <c r="AF70" s="78">
        <f>'7990NTP-P'!J34</f>
        <v>0</v>
      </c>
      <c r="AG70" s="598" t="s">
        <v>615</v>
      </c>
      <c r="AH70" s="9" t="s">
        <v>506</v>
      </c>
      <c r="AI70" s="77">
        <f>ROUNDDOWN('7990NTP-P'!U34-('7990NTP-P'!U34*0.315),2)</f>
        <v>0</v>
      </c>
      <c r="AJ70" s="78">
        <f>'7990NTP-P'!K34</f>
        <v>0</v>
      </c>
      <c r="AK70" s="63">
        <f>IF(C70+G70+K70+O70+S70+W70+AA70&gt;0,C70+G70+K70+O70+S70+W70+AA70+AE70+AI70,0)</f>
        <v>0</v>
      </c>
      <c r="KC70" s="35"/>
      <c r="KD70" s="35"/>
      <c r="KE70" s="35"/>
      <c r="KF70" s="35"/>
      <c r="KG70" s="35"/>
      <c r="KH70" s="35"/>
      <c r="KI70" s="35"/>
      <c r="KJ70" s="35"/>
    </row>
    <row r="71" spans="1:296" ht="50.5" x14ac:dyDescent="0.3">
      <c r="A71" s="590" t="s">
        <v>582</v>
      </c>
      <c r="B71" s="9" t="s">
        <v>507</v>
      </c>
      <c r="C71" s="75">
        <f>ROUNDUP('7990NTP-P'!M34*0.315,2)</f>
        <v>0</v>
      </c>
      <c r="D71" s="404"/>
      <c r="E71" s="590" t="s">
        <v>582</v>
      </c>
      <c r="F71" s="9" t="s">
        <v>507</v>
      </c>
      <c r="G71" s="77">
        <f>ROUNDUP('7990NTP-P'!N34*0.315,2)</f>
        <v>0</v>
      </c>
      <c r="H71" s="71"/>
      <c r="I71" s="590" t="s">
        <v>582</v>
      </c>
      <c r="J71" s="9" t="s">
        <v>507</v>
      </c>
      <c r="K71" s="77">
        <f>ROUNDUP('7990NTP-P'!O34*0.315,2)</f>
        <v>0</v>
      </c>
      <c r="L71" s="71"/>
      <c r="M71" s="591" t="s">
        <v>616</v>
      </c>
      <c r="N71" s="9" t="s">
        <v>508</v>
      </c>
      <c r="O71" s="77">
        <f>ROUNDUP('7990NTP-P'!P34*0.315,2)</f>
        <v>0</v>
      </c>
      <c r="P71" s="71"/>
      <c r="Q71" s="591" t="s">
        <v>616</v>
      </c>
      <c r="R71" s="9" t="s">
        <v>508</v>
      </c>
      <c r="S71" s="77">
        <f>ROUNDUP('7990NTP-P'!Q34*0.315,2)</f>
        <v>0</v>
      </c>
      <c r="T71" s="71"/>
      <c r="U71" s="591" t="s">
        <v>616</v>
      </c>
      <c r="V71" s="9" t="s">
        <v>508</v>
      </c>
      <c r="W71" s="77">
        <f>ROUNDUP('7990NTP-P'!R34*0.315,2)</f>
        <v>0</v>
      </c>
      <c r="X71" s="71"/>
      <c r="Y71" s="591" t="s">
        <v>616</v>
      </c>
      <c r="Z71" s="9" t="s">
        <v>508</v>
      </c>
      <c r="AA71" s="77">
        <f>ROUNDUP('7990NTP-P'!S34*0.315,2)</f>
        <v>0</v>
      </c>
      <c r="AB71" s="71"/>
      <c r="AC71" s="591" t="s">
        <v>616</v>
      </c>
      <c r="AD71" s="9" t="s">
        <v>508</v>
      </c>
      <c r="AE71" s="77">
        <f>ROUNDUP('7990NTP-P'!T34*0.315,2)</f>
        <v>0</v>
      </c>
      <c r="AF71" s="71"/>
      <c r="AG71" s="591" t="s">
        <v>616</v>
      </c>
      <c r="AH71" s="9" t="s">
        <v>508</v>
      </c>
      <c r="AI71" s="77">
        <f>ROUNDUP('7990NTP-P'!U34*0.315,2)</f>
        <v>0</v>
      </c>
      <c r="AJ71" s="71"/>
      <c r="AK71" s="63">
        <f>IF(C71+G71+K71+O71+S71+W71+AA71&gt;0,C71+G71+K71+O71+S71+W71+AA71+AE71+AI71,0)</f>
        <v>0</v>
      </c>
      <c r="KC71" s="35"/>
      <c r="KD71" s="35"/>
      <c r="KE71" s="35"/>
      <c r="KF71" s="35"/>
      <c r="KG71" s="35"/>
      <c r="KH71" s="35"/>
      <c r="KI71" s="35"/>
      <c r="KJ71" s="35"/>
    </row>
    <row r="72" spans="1:296" ht="13" x14ac:dyDescent="0.3">
      <c r="A72" s="406"/>
      <c r="B72" s="408"/>
      <c r="C72" s="407"/>
      <c r="D72" s="403"/>
      <c r="E72" s="400"/>
      <c r="F72" s="408"/>
      <c r="G72" s="407"/>
      <c r="H72" s="404"/>
      <c r="I72" s="400"/>
      <c r="J72" s="408"/>
      <c r="K72" s="407"/>
      <c r="L72" s="404"/>
      <c r="M72" s="400"/>
      <c r="N72" s="408"/>
      <c r="O72" s="407"/>
      <c r="P72" s="404"/>
      <c r="Q72" s="400"/>
      <c r="R72" s="408"/>
      <c r="S72" s="407"/>
      <c r="T72" s="404"/>
      <c r="U72" s="400"/>
      <c r="V72" s="408"/>
      <c r="W72" s="407"/>
      <c r="X72" s="404"/>
      <c r="Y72" s="400"/>
      <c r="Z72" s="408"/>
      <c r="AA72" s="407"/>
      <c r="AB72" s="404"/>
      <c r="AC72" s="400"/>
      <c r="AD72" s="408"/>
      <c r="AE72" s="407"/>
      <c r="AF72" s="404"/>
      <c r="AG72" s="400"/>
      <c r="AH72" s="408"/>
      <c r="AI72" s="407"/>
      <c r="AJ72" s="404"/>
      <c r="AK72" s="405"/>
      <c r="KC72" s="35"/>
      <c r="KD72" s="35"/>
      <c r="KE72" s="35"/>
      <c r="KF72" s="35"/>
      <c r="KG72" s="35"/>
      <c r="KH72" s="35"/>
      <c r="KI72" s="35"/>
      <c r="KJ72" s="35"/>
    </row>
    <row r="73" spans="1:296" ht="52.5" customHeight="1" x14ac:dyDescent="0.25">
      <c r="A73" s="5" t="s">
        <v>379</v>
      </c>
      <c r="B73" s="9" t="s">
        <v>381</v>
      </c>
      <c r="C73" s="75">
        <f>ROUNDDOWN('7990NTP-P'!M35-('7990NTP-P'!M35*0.3066),2)</f>
        <v>0</v>
      </c>
      <c r="D73" s="76">
        <f>'7990NTP-P'!C35</f>
        <v>0</v>
      </c>
      <c r="E73" s="21" t="s">
        <v>379</v>
      </c>
      <c r="F73" s="16" t="s">
        <v>381</v>
      </c>
      <c r="G73" s="77">
        <f>ROUNDDOWN('7990NTP-P'!N35-('7990NTP-P'!N35*0.3066),2)</f>
        <v>0</v>
      </c>
      <c r="H73" s="78">
        <f>'7990NTP-P'!D35</f>
        <v>0</v>
      </c>
      <c r="I73" s="21" t="s">
        <v>379</v>
      </c>
      <c r="J73" s="16" t="s">
        <v>381</v>
      </c>
      <c r="K73" s="77">
        <f>ROUNDDOWN('7990NTP-P'!O35-('7990NTP-P'!O35*0.3066),2)</f>
        <v>0</v>
      </c>
      <c r="L73" s="78">
        <f>'7990NTP-P'!E35</f>
        <v>0</v>
      </c>
      <c r="M73" s="21" t="s">
        <v>379</v>
      </c>
      <c r="N73" s="16" t="s">
        <v>381</v>
      </c>
      <c r="O73" s="77">
        <f>ROUNDDOWN('7990NTP-P'!P35-('7990NTP-P'!P35*0.3066),2)</f>
        <v>0</v>
      </c>
      <c r="P73" s="78">
        <f>'7990NTP-P'!F35</f>
        <v>0</v>
      </c>
      <c r="Q73" s="21" t="s">
        <v>379</v>
      </c>
      <c r="R73" s="16" t="s">
        <v>381</v>
      </c>
      <c r="S73" s="77">
        <f>ROUNDDOWN('7990NTP-P'!Q35-('7990NTP-P'!Q35*0.3066),2)</f>
        <v>0</v>
      </c>
      <c r="T73" s="78">
        <f>'7990NTP-P'!G35</f>
        <v>0</v>
      </c>
      <c r="U73" s="21" t="s">
        <v>379</v>
      </c>
      <c r="V73" s="16" t="s">
        <v>381</v>
      </c>
      <c r="W73" s="77">
        <f>ROUNDDOWN('7990NTP-P'!R35-('7990NTP-P'!R35*0.3066),2)</f>
        <v>0</v>
      </c>
      <c r="X73" s="78">
        <f>'7990NTP-P'!H35</f>
        <v>0</v>
      </c>
      <c r="Y73" s="21" t="s">
        <v>379</v>
      </c>
      <c r="Z73" s="16" t="s">
        <v>381</v>
      </c>
      <c r="AA73" s="77">
        <f>ROUNDDOWN('7990NTP-P'!S35-('7990NTP-P'!S35*0.3066),2)</f>
        <v>0</v>
      </c>
      <c r="AB73" s="78">
        <f>'7990NTP-P'!I35</f>
        <v>0</v>
      </c>
      <c r="AC73" s="21" t="s">
        <v>379</v>
      </c>
      <c r="AD73" s="16" t="s">
        <v>381</v>
      </c>
      <c r="AE73" s="77">
        <f>ROUNDDOWN('7990NTP-P'!T35-('7990NTP-P'!T35*0.3066),2)</f>
        <v>0</v>
      </c>
      <c r="AF73" s="78">
        <f>'7990NTP-P'!J35</f>
        <v>0</v>
      </c>
      <c r="AG73" s="21" t="s">
        <v>379</v>
      </c>
      <c r="AH73" s="16" t="s">
        <v>381</v>
      </c>
      <c r="AI73" s="77">
        <f>ROUNDDOWN('7990NTP-P'!U35-('7990NTP-P'!U35*0.3066),2)</f>
        <v>0</v>
      </c>
      <c r="AJ73" s="78">
        <f>'7990NTP-P'!K35</f>
        <v>0</v>
      </c>
      <c r="AK73" s="63">
        <f>IF(C73+G73+K73+O73+S73+W73+AA73&gt;0,C73+G73+K73+O73+S73+W73+AA73+AE73+AI73,0)</f>
        <v>0</v>
      </c>
      <c r="KC73" s="35"/>
      <c r="KD73" s="35"/>
      <c r="KE73" s="35"/>
      <c r="KF73" s="35"/>
      <c r="KG73" s="35"/>
      <c r="KH73" s="35"/>
      <c r="KI73" s="35"/>
      <c r="KJ73" s="35"/>
    </row>
    <row r="74" spans="1:296" ht="55.5" customHeight="1" x14ac:dyDescent="0.3">
      <c r="A74" s="5" t="s">
        <v>380</v>
      </c>
      <c r="B74" s="9" t="s">
        <v>382</v>
      </c>
      <c r="C74" s="75">
        <f>ROUNDUP('7990NTP-P'!M35*0.3066,2)</f>
        <v>0</v>
      </c>
      <c r="D74" s="69"/>
      <c r="E74" s="21" t="s">
        <v>380</v>
      </c>
      <c r="F74" s="16" t="s">
        <v>382</v>
      </c>
      <c r="G74" s="77">
        <f>ROUNDUP('7990NTP-P'!N35*0.3066,2)</f>
        <v>0</v>
      </c>
      <c r="H74" s="71"/>
      <c r="I74" s="21" t="s">
        <v>380</v>
      </c>
      <c r="J74" s="16" t="s">
        <v>382</v>
      </c>
      <c r="K74" s="77">
        <f>ROUNDUP('7990NTP-P'!O35*0.3066,2)</f>
        <v>0</v>
      </c>
      <c r="L74" s="71"/>
      <c r="M74" s="21" t="s">
        <v>380</v>
      </c>
      <c r="N74" s="16" t="s">
        <v>382</v>
      </c>
      <c r="O74" s="77">
        <f>ROUNDUP('7990NTP-P'!P35*0.3066,2)</f>
        <v>0</v>
      </c>
      <c r="P74" s="71"/>
      <c r="Q74" s="21" t="s">
        <v>380</v>
      </c>
      <c r="R74" s="16" t="s">
        <v>382</v>
      </c>
      <c r="S74" s="77">
        <f>ROUNDUP('7990NTP-P'!Q35*0.3066,2)</f>
        <v>0</v>
      </c>
      <c r="T74" s="71"/>
      <c r="U74" s="21" t="s">
        <v>380</v>
      </c>
      <c r="V74" s="16" t="s">
        <v>382</v>
      </c>
      <c r="W74" s="77">
        <f>ROUNDUP('7990NTP-P'!R35*0.3066,2)</f>
        <v>0</v>
      </c>
      <c r="X74" s="71"/>
      <c r="Y74" s="21" t="s">
        <v>380</v>
      </c>
      <c r="Z74" s="16" t="s">
        <v>382</v>
      </c>
      <c r="AA74" s="77">
        <f>ROUNDUP('7990NTP-P'!S35*0.3066,2)</f>
        <v>0</v>
      </c>
      <c r="AB74" s="71"/>
      <c r="AC74" s="21" t="s">
        <v>380</v>
      </c>
      <c r="AD74" s="16" t="s">
        <v>382</v>
      </c>
      <c r="AE74" s="77">
        <f>ROUNDUP('7990NTP-P'!T35*0.3066,2)</f>
        <v>0</v>
      </c>
      <c r="AF74" s="71"/>
      <c r="AG74" s="21" t="s">
        <v>380</v>
      </c>
      <c r="AH74" s="16" t="s">
        <v>382</v>
      </c>
      <c r="AI74" s="77">
        <f>ROUNDUP('7990NTP-P'!U35*0.3066,2)</f>
        <v>0</v>
      </c>
      <c r="AJ74" s="71"/>
      <c r="AK74" s="63">
        <f>IF(C74+G74+K74+O74+S74+W74+AA74&gt;0,C74+G74+K74+O74+S74+W74+AA74+AE74+AI74,0)</f>
        <v>0</v>
      </c>
      <c r="KC74" s="35"/>
      <c r="KD74" s="35"/>
      <c r="KE74" s="35"/>
      <c r="KF74" s="35"/>
      <c r="KG74" s="35"/>
      <c r="KH74" s="35"/>
      <c r="KI74" s="35"/>
      <c r="KJ74" s="35"/>
    </row>
    <row r="75" spans="1:296" ht="13" x14ac:dyDescent="0.3">
      <c r="A75" s="60"/>
      <c r="B75" s="12"/>
      <c r="C75" s="75"/>
      <c r="D75" s="69"/>
      <c r="E75" s="60"/>
      <c r="F75" s="17"/>
      <c r="G75" s="77"/>
      <c r="H75" s="71"/>
      <c r="I75" s="60"/>
      <c r="J75" s="17"/>
      <c r="K75" s="77"/>
      <c r="L75" s="71"/>
      <c r="M75" s="60"/>
      <c r="N75" s="17"/>
      <c r="O75" s="77"/>
      <c r="P75" s="71"/>
      <c r="Q75" s="60"/>
      <c r="R75" s="17"/>
      <c r="S75" s="77"/>
      <c r="T75" s="71"/>
      <c r="U75" s="60"/>
      <c r="V75" s="17"/>
      <c r="W75" s="77"/>
      <c r="X75" s="71"/>
      <c r="Y75" s="60"/>
      <c r="Z75" s="17"/>
      <c r="AA75" s="77"/>
      <c r="AB75" s="71"/>
      <c r="AC75" s="60"/>
      <c r="AD75" s="17"/>
      <c r="AE75" s="77"/>
      <c r="AF75" s="71"/>
      <c r="AG75" s="60"/>
      <c r="AH75" s="17"/>
      <c r="AI75" s="77"/>
      <c r="AJ75" s="71"/>
      <c r="AK75" s="63"/>
      <c r="KC75" s="35"/>
      <c r="KD75" s="35"/>
      <c r="KE75" s="35"/>
      <c r="KF75" s="35"/>
      <c r="KG75" s="35"/>
      <c r="KH75" s="35"/>
      <c r="KI75" s="35"/>
      <c r="KJ75" s="35"/>
    </row>
    <row r="76" spans="1:296" ht="50" x14ac:dyDescent="0.25">
      <c r="A76" s="590" t="s">
        <v>583</v>
      </c>
      <c r="B76" s="9" t="s">
        <v>509</v>
      </c>
      <c r="C76" s="75">
        <f>ROUNDDOWN('7990NTP-P'!M36-('7990NTP-P'!M36*0.315),2)</f>
        <v>0</v>
      </c>
      <c r="D76" s="76">
        <f>'7990NTP-P'!C36</f>
        <v>0</v>
      </c>
      <c r="E76" s="591" t="s">
        <v>583</v>
      </c>
      <c r="F76" s="9" t="s">
        <v>509</v>
      </c>
      <c r="G76" s="77">
        <f>ROUNDDOWN('7990NTP-P'!N36-('7990NTP-P'!N36*0.315),2)</f>
        <v>0</v>
      </c>
      <c r="H76" s="78">
        <f>'7990NTP-P'!D36</f>
        <v>0</v>
      </c>
      <c r="I76" s="590" t="s">
        <v>583</v>
      </c>
      <c r="J76" s="9" t="s">
        <v>509</v>
      </c>
      <c r="K76" s="77">
        <f>ROUNDDOWN('7990NTP-P'!O36-('7990NTP-P'!O36*0.315),2)</f>
        <v>0</v>
      </c>
      <c r="L76" s="78">
        <f>'7990NTP-P'!E36</f>
        <v>0</v>
      </c>
      <c r="M76" s="590" t="s">
        <v>583</v>
      </c>
      <c r="N76" s="9" t="s">
        <v>509</v>
      </c>
      <c r="O76" s="77">
        <f>ROUNDDOWN('7990NTP-P'!P36-('7990NTP-P'!P36*0.315),2)</f>
        <v>0</v>
      </c>
      <c r="P76" s="78">
        <f>'7990NTP-P'!F36</f>
        <v>0</v>
      </c>
      <c r="Q76" s="590" t="s">
        <v>583</v>
      </c>
      <c r="R76" s="9" t="s">
        <v>509</v>
      </c>
      <c r="S76" s="77">
        <f>ROUNDDOWN('7990NTP-P'!Q36-('7990NTP-P'!Q36*0.315),2)</f>
        <v>0</v>
      </c>
      <c r="T76" s="78">
        <f>'7990NTP-P'!G36</f>
        <v>0</v>
      </c>
      <c r="U76" s="590" t="s">
        <v>583</v>
      </c>
      <c r="V76" s="9" t="s">
        <v>509</v>
      </c>
      <c r="W76" s="77">
        <f>ROUNDDOWN('7990NTP-P'!R36-('7990NTP-P'!R36*0.315),2)</f>
        <v>0</v>
      </c>
      <c r="X76" s="78">
        <f>'7990NTP-P'!H36</f>
        <v>0</v>
      </c>
      <c r="Y76" s="590" t="s">
        <v>583</v>
      </c>
      <c r="Z76" s="9" t="s">
        <v>509</v>
      </c>
      <c r="AA76" s="77">
        <f>ROUNDDOWN('7990NTP-P'!S36-('7990NTP-P'!S36*0.315),2)</f>
        <v>0</v>
      </c>
      <c r="AB76" s="78">
        <f>'7990NTP-P'!I36</f>
        <v>0</v>
      </c>
      <c r="AC76" s="590" t="s">
        <v>583</v>
      </c>
      <c r="AD76" s="9" t="s">
        <v>509</v>
      </c>
      <c r="AE76" s="77">
        <f>ROUNDDOWN('7990NTP-P'!T36-('7990NTP-P'!T36*0.315),2)</f>
        <v>0</v>
      </c>
      <c r="AF76" s="78">
        <f>'7990NTP-P'!J36</f>
        <v>0</v>
      </c>
      <c r="AG76" s="590" t="s">
        <v>583</v>
      </c>
      <c r="AH76" s="9" t="s">
        <v>509</v>
      </c>
      <c r="AI76" s="77">
        <f>ROUNDDOWN('7990NTP-P'!U36-('7990NTP-P'!U36*0.315),2)</f>
        <v>0</v>
      </c>
      <c r="AJ76" s="78">
        <f>'7990NTP-P'!K36</f>
        <v>0</v>
      </c>
      <c r="AK76" s="63">
        <f>IF(C76+G76+K76+O76+S76+W76+AA76&gt;0,C76+G76+K76+O76+S76+W76+AA76+AE76+AI76,0)</f>
        <v>0</v>
      </c>
      <c r="KC76" s="35"/>
      <c r="KD76" s="35"/>
      <c r="KE76" s="35"/>
      <c r="KF76" s="35"/>
      <c r="KG76" s="35"/>
      <c r="KH76" s="35"/>
      <c r="KI76" s="35"/>
      <c r="KJ76" s="35"/>
    </row>
    <row r="77" spans="1:296" ht="50.5" x14ac:dyDescent="0.3">
      <c r="A77" s="590" t="s">
        <v>584</v>
      </c>
      <c r="B77" s="9" t="s">
        <v>510</v>
      </c>
      <c r="C77" s="75">
        <f>ROUNDUP('7990NTP-P'!M36*0.315,2)</f>
        <v>0</v>
      </c>
      <c r="D77" s="404"/>
      <c r="E77" s="590" t="s">
        <v>584</v>
      </c>
      <c r="F77" s="9" t="s">
        <v>510</v>
      </c>
      <c r="G77" s="77">
        <f>ROUNDUP('7990NTP-P'!N36*0.315,2)</f>
        <v>0</v>
      </c>
      <c r="H77" s="71"/>
      <c r="I77" s="590" t="s">
        <v>584</v>
      </c>
      <c r="J77" s="9" t="s">
        <v>510</v>
      </c>
      <c r="K77" s="77">
        <f>ROUNDUP('7990NTP-P'!O36*0.315,2)</f>
        <v>0</v>
      </c>
      <c r="L77" s="71"/>
      <c r="M77" s="590" t="s">
        <v>584</v>
      </c>
      <c r="N77" s="9" t="s">
        <v>510</v>
      </c>
      <c r="O77" s="77">
        <f>ROUNDUP('7990NTP-P'!P36*0.315,2)</f>
        <v>0</v>
      </c>
      <c r="P77" s="71"/>
      <c r="Q77" s="590" t="s">
        <v>584</v>
      </c>
      <c r="R77" s="9" t="s">
        <v>510</v>
      </c>
      <c r="S77" s="77">
        <f>ROUNDUP('7990NTP-P'!Q36*0.315,2)</f>
        <v>0</v>
      </c>
      <c r="T77" s="71"/>
      <c r="U77" s="590" t="s">
        <v>584</v>
      </c>
      <c r="V77" s="9" t="s">
        <v>510</v>
      </c>
      <c r="W77" s="77">
        <f>ROUNDUP('7990NTP-P'!R36*0.315,2)</f>
        <v>0</v>
      </c>
      <c r="X77" s="71"/>
      <c r="Y77" s="590" t="s">
        <v>584</v>
      </c>
      <c r="Z77" s="9" t="s">
        <v>510</v>
      </c>
      <c r="AA77" s="77">
        <f>ROUNDUP('7990NTP-P'!S36*0.315,2)</f>
        <v>0</v>
      </c>
      <c r="AB77" s="71"/>
      <c r="AC77" s="590" t="s">
        <v>584</v>
      </c>
      <c r="AD77" s="9" t="s">
        <v>510</v>
      </c>
      <c r="AE77" s="77">
        <f>ROUNDUP('7990NTP-P'!T36*0.315,2)</f>
        <v>0</v>
      </c>
      <c r="AF77" s="71"/>
      <c r="AG77" s="590" t="s">
        <v>584</v>
      </c>
      <c r="AH77" s="9" t="s">
        <v>510</v>
      </c>
      <c r="AI77" s="77">
        <f>ROUNDUP('7990NTP-P'!U36*0.315,2)</f>
        <v>0</v>
      </c>
      <c r="AJ77" s="71"/>
      <c r="AK77" s="63">
        <f>IF(C77+G77+K77+O77+S77+W77+AA77&gt;0,C77+G77+K77+O77+S77+W77+AA77+AE77+AI77,0)</f>
        <v>0</v>
      </c>
      <c r="KC77" s="35"/>
      <c r="KD77" s="35"/>
      <c r="KE77" s="35"/>
      <c r="KF77" s="35"/>
      <c r="KG77" s="35"/>
      <c r="KH77" s="35"/>
      <c r="KI77" s="35"/>
      <c r="KJ77" s="35"/>
    </row>
    <row r="78" spans="1:296" ht="13" x14ac:dyDescent="0.3">
      <c r="A78" s="406"/>
      <c r="B78" s="408"/>
      <c r="C78" s="407"/>
      <c r="D78" s="403"/>
      <c r="E78" s="400"/>
      <c r="F78" s="408"/>
      <c r="G78" s="407"/>
      <c r="H78" s="404"/>
      <c r="I78" s="400"/>
      <c r="J78" s="408"/>
      <c r="K78" s="407"/>
      <c r="L78" s="404"/>
      <c r="M78" s="400"/>
      <c r="N78" s="408"/>
      <c r="O78" s="407"/>
      <c r="P78" s="404"/>
      <c r="Q78" s="400"/>
      <c r="R78" s="408"/>
      <c r="S78" s="407"/>
      <c r="T78" s="404"/>
      <c r="U78" s="400"/>
      <c r="V78" s="408"/>
      <c r="W78" s="407"/>
      <c r="X78" s="404"/>
      <c r="Y78" s="400"/>
      <c r="Z78" s="408"/>
      <c r="AA78" s="407"/>
      <c r="AB78" s="404"/>
      <c r="AC78" s="400"/>
      <c r="AD78" s="408"/>
      <c r="AE78" s="407"/>
      <c r="AF78" s="404"/>
      <c r="AG78" s="400"/>
      <c r="AH78" s="408"/>
      <c r="AI78" s="407"/>
      <c r="AJ78" s="404"/>
      <c r="AK78" s="405"/>
      <c r="KC78" s="35"/>
      <c r="KD78" s="35"/>
      <c r="KE78" s="35"/>
      <c r="KF78" s="35"/>
      <c r="KG78" s="35"/>
      <c r="KH78" s="35"/>
      <c r="KI78" s="35"/>
      <c r="KJ78" s="35"/>
    </row>
    <row r="79" spans="1:296" ht="50" x14ac:dyDescent="0.25">
      <c r="A79" s="7" t="s">
        <v>182</v>
      </c>
      <c r="B79" s="9" t="s">
        <v>180</v>
      </c>
      <c r="C79" s="75">
        <f>ROUNDDOWN('7990NTP-P'!M37-('7990NTP-P'!M37*0.438),2)</f>
        <v>0</v>
      </c>
      <c r="D79" s="76">
        <f>'7990NTP-P'!C37</f>
        <v>0</v>
      </c>
      <c r="E79" s="25" t="s">
        <v>182</v>
      </c>
      <c r="F79" s="16" t="s">
        <v>180</v>
      </c>
      <c r="G79" s="77">
        <f>ROUNDDOWN('7990NTP-P'!N37-('7990NTP-P'!N37*0.438),2)</f>
        <v>0</v>
      </c>
      <c r="H79" s="78">
        <f>'7990NTP-P'!D37</f>
        <v>0</v>
      </c>
      <c r="I79" s="25" t="s">
        <v>182</v>
      </c>
      <c r="J79" s="16" t="s">
        <v>180</v>
      </c>
      <c r="K79" s="77">
        <f>ROUNDDOWN('7990NTP-P'!O37-('7990NTP-P'!O37*0.438),2)</f>
        <v>0</v>
      </c>
      <c r="L79" s="78">
        <f>'7990NTP-P'!E37</f>
        <v>0</v>
      </c>
      <c r="M79" s="25" t="s">
        <v>182</v>
      </c>
      <c r="N79" s="16" t="s">
        <v>180</v>
      </c>
      <c r="O79" s="77">
        <f>ROUNDDOWN('7990NTP-P'!P37-('7990NTP-P'!P37*0.438),2)</f>
        <v>0</v>
      </c>
      <c r="P79" s="78">
        <f>'7990NTP-P'!F37</f>
        <v>0</v>
      </c>
      <c r="Q79" s="25" t="s">
        <v>182</v>
      </c>
      <c r="R79" s="16" t="s">
        <v>180</v>
      </c>
      <c r="S79" s="77">
        <f>ROUNDDOWN('7990NTP-P'!Q37-('7990NTP-P'!Q37*0.438),2)</f>
        <v>0</v>
      </c>
      <c r="T79" s="78">
        <f>'7990NTP-P'!G37</f>
        <v>0</v>
      </c>
      <c r="U79" s="25" t="s">
        <v>182</v>
      </c>
      <c r="V79" s="16" t="s">
        <v>180</v>
      </c>
      <c r="W79" s="77">
        <f>ROUNDDOWN('7990NTP-P'!R37-('7990NTP-P'!R37*0.438),2)</f>
        <v>0</v>
      </c>
      <c r="X79" s="78">
        <f>'7990NTP-P'!H37</f>
        <v>0</v>
      </c>
      <c r="Y79" s="25" t="s">
        <v>182</v>
      </c>
      <c r="Z79" s="16" t="s">
        <v>180</v>
      </c>
      <c r="AA79" s="77">
        <f>ROUNDDOWN('7990NTP-P'!S37-('7990NTP-P'!S37*0.438),2)</f>
        <v>0</v>
      </c>
      <c r="AB79" s="78">
        <f>'7990NTP-P'!I37</f>
        <v>0</v>
      </c>
      <c r="AC79" s="25" t="s">
        <v>182</v>
      </c>
      <c r="AD79" s="16" t="s">
        <v>180</v>
      </c>
      <c r="AE79" s="77">
        <f>ROUNDDOWN('7990NTP-P'!T37-('7990NTP-P'!T37*0.438),2)</f>
        <v>0</v>
      </c>
      <c r="AF79" s="78">
        <f>'7990NTP-P'!J37</f>
        <v>0</v>
      </c>
      <c r="AG79" s="25" t="s">
        <v>182</v>
      </c>
      <c r="AH79" s="16" t="s">
        <v>180</v>
      </c>
      <c r="AI79" s="77">
        <f>ROUNDDOWN('7990NTP-P'!U37-('7990NTP-P'!U37*0.438),2)</f>
        <v>0</v>
      </c>
      <c r="AJ79" s="78">
        <f>'7990NTP-P'!K37</f>
        <v>0</v>
      </c>
      <c r="AK79" s="63">
        <f>IF(C79+G79+K79+O79+S79+W79+AA79&gt;0,C79+G79+K79+O79+S79+W79+AA79+AE79+AI79,0)</f>
        <v>0</v>
      </c>
      <c r="KC79" s="35"/>
      <c r="KD79" s="35"/>
      <c r="KE79" s="35"/>
      <c r="KF79" s="35"/>
      <c r="KG79" s="35"/>
      <c r="KH79" s="35"/>
      <c r="KI79" s="35"/>
      <c r="KJ79" s="35"/>
    </row>
    <row r="80" spans="1:296" ht="50.5" x14ac:dyDescent="0.3">
      <c r="A80" s="7" t="s">
        <v>183</v>
      </c>
      <c r="B80" s="9" t="s">
        <v>181</v>
      </c>
      <c r="C80" s="75">
        <f>ROUNDUP('7990NTP-P'!M37*0.438,2)</f>
        <v>0</v>
      </c>
      <c r="D80" s="69"/>
      <c r="E80" s="25" t="s">
        <v>183</v>
      </c>
      <c r="F80" s="16" t="s">
        <v>181</v>
      </c>
      <c r="G80" s="77">
        <f>ROUNDUP('7990NTP-P'!N37*0.438,2)</f>
        <v>0</v>
      </c>
      <c r="H80" s="71"/>
      <c r="I80" s="25" t="s">
        <v>183</v>
      </c>
      <c r="J80" s="16" t="s">
        <v>181</v>
      </c>
      <c r="K80" s="77">
        <f>ROUNDUP('7990NTP-P'!O37*0.438,2)</f>
        <v>0</v>
      </c>
      <c r="L80" s="71"/>
      <c r="M80" s="25" t="s">
        <v>183</v>
      </c>
      <c r="N80" s="16" t="s">
        <v>181</v>
      </c>
      <c r="O80" s="77">
        <f>ROUNDUP('7990NTP-P'!P37*0.438,2)</f>
        <v>0</v>
      </c>
      <c r="P80" s="71"/>
      <c r="Q80" s="25" t="s">
        <v>183</v>
      </c>
      <c r="R80" s="16" t="s">
        <v>181</v>
      </c>
      <c r="S80" s="77">
        <f>ROUNDUP('7990NTP-P'!Q37*0.438,2)</f>
        <v>0</v>
      </c>
      <c r="T80" s="71"/>
      <c r="U80" s="25" t="s">
        <v>183</v>
      </c>
      <c r="V80" s="16" t="s">
        <v>181</v>
      </c>
      <c r="W80" s="77">
        <f>ROUNDUP('7990NTP-P'!R37*0.438,2)</f>
        <v>0</v>
      </c>
      <c r="X80" s="71"/>
      <c r="Y80" s="25" t="s">
        <v>183</v>
      </c>
      <c r="Z80" s="16" t="s">
        <v>181</v>
      </c>
      <c r="AA80" s="77">
        <f>ROUNDUP('7990NTP-P'!S37*0.438,2)</f>
        <v>0</v>
      </c>
      <c r="AB80" s="71"/>
      <c r="AC80" s="25" t="s">
        <v>183</v>
      </c>
      <c r="AD80" s="16" t="s">
        <v>181</v>
      </c>
      <c r="AE80" s="77">
        <f>ROUNDUP('7990NTP-P'!T37*0.438,2)</f>
        <v>0</v>
      </c>
      <c r="AF80" s="71"/>
      <c r="AG80" s="25" t="s">
        <v>183</v>
      </c>
      <c r="AH80" s="16" t="s">
        <v>181</v>
      </c>
      <c r="AI80" s="77">
        <f>ROUNDUP('7990NTP-P'!U37*0.438,2)</f>
        <v>0</v>
      </c>
      <c r="AJ80" s="71"/>
      <c r="AK80" s="63">
        <f>IF(C80+G80+K80+O80+S80+W80+AA80&gt;0,C80+G80+K80+O80+S80+W80+AA80+AE80+AI80,0)</f>
        <v>0</v>
      </c>
      <c r="KC80" s="35"/>
      <c r="KD80" s="35"/>
      <c r="KE80" s="35"/>
      <c r="KF80" s="35"/>
      <c r="KG80" s="35"/>
      <c r="KH80" s="35"/>
      <c r="KI80" s="35"/>
      <c r="KJ80" s="35"/>
    </row>
    <row r="81" spans="1:296" ht="13" x14ac:dyDescent="0.3">
      <c r="A81" s="60"/>
      <c r="B81" s="12"/>
      <c r="C81" s="68"/>
      <c r="D81" s="69"/>
      <c r="E81" s="60"/>
      <c r="F81" s="17"/>
      <c r="G81" s="70"/>
      <c r="H81" s="71"/>
      <c r="I81" s="60"/>
      <c r="J81" s="17"/>
      <c r="K81" s="70"/>
      <c r="L81" s="71"/>
      <c r="M81" s="60"/>
      <c r="N81" s="17"/>
      <c r="O81" s="70"/>
      <c r="P81" s="71"/>
      <c r="Q81" s="60"/>
      <c r="R81" s="17"/>
      <c r="S81" s="70"/>
      <c r="T81" s="71"/>
      <c r="U81" s="60"/>
      <c r="V81" s="17"/>
      <c r="W81" s="70"/>
      <c r="X81" s="71"/>
      <c r="Y81" s="60"/>
      <c r="Z81" s="17"/>
      <c r="AA81" s="70"/>
      <c r="AB81" s="71"/>
      <c r="AC81" s="60"/>
      <c r="AD81" s="17"/>
      <c r="AE81" s="70"/>
      <c r="AF81" s="71"/>
      <c r="AG81" s="60"/>
      <c r="AH81" s="17"/>
      <c r="AI81" s="70"/>
      <c r="AJ81" s="71"/>
      <c r="AK81" s="63"/>
      <c r="KC81" s="35"/>
      <c r="KD81" s="35"/>
      <c r="KE81" s="35"/>
      <c r="KF81" s="35"/>
      <c r="KG81" s="35"/>
      <c r="KH81" s="35"/>
      <c r="KI81" s="35"/>
      <c r="KJ81" s="35"/>
    </row>
    <row r="82" spans="1:296" ht="62.5" x14ac:dyDescent="0.25">
      <c r="A82" s="595" t="s">
        <v>585</v>
      </c>
      <c r="B82" s="9" t="s">
        <v>511</v>
      </c>
      <c r="C82" s="75">
        <f>ROUNDDOWN('7990NTP-P'!M38-('7990NTP-P'!M38*0.45),2)</f>
        <v>0</v>
      </c>
      <c r="D82" s="398">
        <f>'7990NTP-P'!C38</f>
        <v>0</v>
      </c>
      <c r="E82" s="595" t="s">
        <v>585</v>
      </c>
      <c r="F82" s="9" t="s">
        <v>511</v>
      </c>
      <c r="G82" s="77">
        <f>ROUNDDOWN('7990NTP-P'!N38-('7990NTP-P'!N38*0.45),2)</f>
        <v>0</v>
      </c>
      <c r="H82" s="78">
        <f>'7990NTP-P'!D38</f>
        <v>0</v>
      </c>
      <c r="I82" s="595" t="s">
        <v>585</v>
      </c>
      <c r="J82" s="9" t="s">
        <v>511</v>
      </c>
      <c r="K82" s="77">
        <f>ROUNDDOWN('7990NTP-P'!O38-('7990NTP-P'!O38*0.45),2)</f>
        <v>0</v>
      </c>
      <c r="L82" s="78">
        <f>'7990NTP-P'!E38</f>
        <v>0</v>
      </c>
      <c r="M82" s="595" t="s">
        <v>585</v>
      </c>
      <c r="N82" s="9" t="s">
        <v>511</v>
      </c>
      <c r="O82" s="77">
        <f>ROUNDDOWN('7990NTP-P'!P38-('7990NTP-P'!P38*0.45),2)</f>
        <v>0</v>
      </c>
      <c r="P82" s="78">
        <f>'7990NTP-P'!F38</f>
        <v>0</v>
      </c>
      <c r="Q82" s="595" t="s">
        <v>585</v>
      </c>
      <c r="R82" s="9" t="s">
        <v>511</v>
      </c>
      <c r="S82" s="77">
        <f>ROUNDDOWN('7990NTP-P'!Q38-('7990NTP-P'!Q38*0.45),2)</f>
        <v>0</v>
      </c>
      <c r="T82" s="78">
        <f>'7990NTP-P'!G38</f>
        <v>0</v>
      </c>
      <c r="U82" s="595" t="s">
        <v>585</v>
      </c>
      <c r="V82" s="9" t="s">
        <v>511</v>
      </c>
      <c r="W82" s="77">
        <f>ROUNDDOWN('7990NTP-P'!R38-('7990NTP-P'!R38*0.45),2)</f>
        <v>0</v>
      </c>
      <c r="X82" s="78">
        <f>'7990NTP-P'!H38</f>
        <v>0</v>
      </c>
      <c r="Y82" s="595" t="s">
        <v>585</v>
      </c>
      <c r="Z82" s="9" t="s">
        <v>511</v>
      </c>
      <c r="AA82" s="77">
        <f>ROUNDDOWN('7990NTP-P'!S38-('7990NTP-P'!S38*0.45),2)</f>
        <v>0</v>
      </c>
      <c r="AB82" s="78">
        <f>'7990NTP-P'!I38</f>
        <v>0</v>
      </c>
      <c r="AC82" s="595" t="s">
        <v>585</v>
      </c>
      <c r="AD82" s="9" t="s">
        <v>511</v>
      </c>
      <c r="AE82" s="77">
        <f>ROUNDDOWN('7990NTP-P'!T38-('7990NTP-P'!T38*0.45),2)</f>
        <v>0</v>
      </c>
      <c r="AF82" s="78">
        <f>'7990NTP-P'!J38</f>
        <v>0</v>
      </c>
      <c r="AG82" s="595" t="s">
        <v>585</v>
      </c>
      <c r="AH82" s="9" t="s">
        <v>511</v>
      </c>
      <c r="AI82" s="77">
        <f>ROUNDDOWN('7990NTP-P'!U38-('7990NTP-P'!U38*0.45),2)</f>
        <v>0</v>
      </c>
      <c r="AJ82" s="78">
        <f>'7990NTP-P'!K38</f>
        <v>0</v>
      </c>
      <c r="AK82" s="63">
        <f>IF(C82+G82+K82+O82+S82+W82+AA82&gt;0,C82+G82+K82+O82+S82+W82+AA82+AE82+AI82,0)</f>
        <v>0</v>
      </c>
      <c r="KC82" s="35"/>
      <c r="KD82" s="35"/>
      <c r="KE82" s="35"/>
      <c r="KF82" s="35"/>
      <c r="KG82" s="35"/>
      <c r="KH82" s="35"/>
      <c r="KI82" s="35"/>
      <c r="KJ82" s="35"/>
    </row>
    <row r="83" spans="1:296" ht="63" x14ac:dyDescent="0.3">
      <c r="A83" s="595" t="s">
        <v>586</v>
      </c>
      <c r="B83" s="9" t="s">
        <v>512</v>
      </c>
      <c r="C83" s="75">
        <f>ROUNDUP('7990NTP-P'!M38*0.45,2)</f>
        <v>0</v>
      </c>
      <c r="D83" s="404"/>
      <c r="E83" s="595" t="s">
        <v>586</v>
      </c>
      <c r="F83" s="9" t="s">
        <v>512</v>
      </c>
      <c r="G83" s="77">
        <f>ROUNDUP('7990NTP-P'!N38*0.45,2)</f>
        <v>0</v>
      </c>
      <c r="H83" s="71"/>
      <c r="I83" s="595" t="s">
        <v>586</v>
      </c>
      <c r="J83" s="9" t="s">
        <v>512</v>
      </c>
      <c r="K83" s="77">
        <f>ROUNDUP('7990NTP-P'!O38*0.45,2)</f>
        <v>0</v>
      </c>
      <c r="L83" s="71"/>
      <c r="M83" s="595" t="s">
        <v>586</v>
      </c>
      <c r="N83" s="9" t="s">
        <v>512</v>
      </c>
      <c r="O83" s="77">
        <f>ROUNDUP('7990NTP-P'!P38*0.45,2)</f>
        <v>0</v>
      </c>
      <c r="P83" s="71"/>
      <c r="Q83" s="595" t="s">
        <v>586</v>
      </c>
      <c r="R83" s="9" t="s">
        <v>512</v>
      </c>
      <c r="S83" s="77">
        <f>ROUNDUP('7990NTP-P'!Q38*0.45,2)</f>
        <v>0</v>
      </c>
      <c r="T83" s="71"/>
      <c r="U83" s="595" t="s">
        <v>586</v>
      </c>
      <c r="V83" s="9" t="s">
        <v>512</v>
      </c>
      <c r="W83" s="77">
        <f>ROUNDUP('7990NTP-P'!R38*0.45,2)</f>
        <v>0</v>
      </c>
      <c r="X83" s="71"/>
      <c r="Y83" s="595" t="s">
        <v>586</v>
      </c>
      <c r="Z83" s="9" t="s">
        <v>512</v>
      </c>
      <c r="AA83" s="77">
        <f>ROUNDUP('7990NTP-P'!S38*0.45,2)</f>
        <v>0</v>
      </c>
      <c r="AB83" s="71"/>
      <c r="AC83" s="595" t="s">
        <v>586</v>
      </c>
      <c r="AD83" s="9" t="s">
        <v>512</v>
      </c>
      <c r="AE83" s="77">
        <f>ROUNDUP('7990NTP-P'!T38*0.45,2)</f>
        <v>0</v>
      </c>
      <c r="AF83" s="71"/>
      <c r="AG83" s="595" t="s">
        <v>586</v>
      </c>
      <c r="AH83" s="9" t="s">
        <v>512</v>
      </c>
      <c r="AI83" s="77">
        <f>ROUNDUP('7990NTP-P'!U38*0.45,2)</f>
        <v>0</v>
      </c>
      <c r="AJ83" s="71"/>
      <c r="AK83" s="63">
        <f>IF(C83+G83+K83+O83+S83+W83+AA83&gt;0,C83+G83+K83+O83+S83+W83+AA83+AE83+AI83,0)</f>
        <v>0</v>
      </c>
      <c r="KC83" s="35"/>
      <c r="KD83" s="35"/>
      <c r="KE83" s="35"/>
      <c r="KF83" s="35"/>
      <c r="KG83" s="35"/>
      <c r="KH83" s="35"/>
      <c r="KI83" s="35"/>
      <c r="KJ83" s="35"/>
    </row>
    <row r="84" spans="1:296" ht="13" x14ac:dyDescent="0.3">
      <c r="A84" s="406"/>
      <c r="B84" s="408"/>
      <c r="C84" s="402"/>
      <c r="D84" s="403"/>
      <c r="E84" s="400"/>
      <c r="F84" s="401"/>
      <c r="G84" s="402"/>
      <c r="H84" s="404"/>
      <c r="I84" s="406"/>
      <c r="J84" s="401"/>
      <c r="K84" s="402"/>
      <c r="L84" s="403"/>
      <c r="M84" s="400"/>
      <c r="N84" s="401"/>
      <c r="O84" s="402"/>
      <c r="P84" s="403"/>
      <c r="Q84" s="400"/>
      <c r="R84" s="401"/>
      <c r="S84" s="402"/>
      <c r="T84" s="403"/>
      <c r="U84" s="400"/>
      <c r="V84" s="401"/>
      <c r="W84" s="402"/>
      <c r="X84" s="404"/>
      <c r="Y84" s="406"/>
      <c r="Z84" s="401"/>
      <c r="AA84" s="402"/>
      <c r="AB84" s="403"/>
      <c r="AC84" s="400"/>
      <c r="AD84" s="401"/>
      <c r="AE84" s="402"/>
      <c r="AF84" s="403"/>
      <c r="AG84" s="400"/>
      <c r="AH84" s="401"/>
      <c r="AI84" s="402"/>
      <c r="AJ84" s="403"/>
      <c r="AK84" s="405"/>
      <c r="KC84" s="35"/>
      <c r="KD84" s="35"/>
      <c r="KE84" s="35"/>
      <c r="KF84" s="35"/>
      <c r="KG84" s="35"/>
      <c r="KH84" s="35"/>
      <c r="KI84" s="35"/>
      <c r="KJ84" s="35"/>
    </row>
    <row r="85" spans="1:296" ht="72.5" customHeight="1" x14ac:dyDescent="0.25">
      <c r="A85" s="214" t="s">
        <v>433</v>
      </c>
      <c r="B85" s="207" t="s">
        <v>432</v>
      </c>
      <c r="C85" s="316">
        <f>SUM('7990NTP-P'!M39*1)</f>
        <v>0</v>
      </c>
      <c r="D85" s="317">
        <f>'7990NTP-P'!C39</f>
        <v>0</v>
      </c>
      <c r="E85" s="215" t="s">
        <v>433</v>
      </c>
      <c r="F85" s="318" t="s">
        <v>432</v>
      </c>
      <c r="G85" s="316">
        <f>SUM('7990NTP-P'!N39*1)</f>
        <v>0</v>
      </c>
      <c r="H85" s="319">
        <f>'7990NTP-P'!D39</f>
        <v>0</v>
      </c>
      <c r="I85" s="214" t="s">
        <v>433</v>
      </c>
      <c r="J85" s="318" t="s">
        <v>432</v>
      </c>
      <c r="K85" s="316">
        <f>SUM('7990NTP-P'!O39*1)</f>
        <v>0</v>
      </c>
      <c r="L85" s="317">
        <f>'7990NTP-P'!E39</f>
        <v>0</v>
      </c>
      <c r="M85" s="215" t="s">
        <v>433</v>
      </c>
      <c r="N85" s="318" t="s">
        <v>432</v>
      </c>
      <c r="O85" s="316">
        <f>SUM('7990NTP-P'!P39*1)</f>
        <v>0</v>
      </c>
      <c r="P85" s="317">
        <f>'7990NTP-P'!F39</f>
        <v>0</v>
      </c>
      <c r="Q85" s="215" t="s">
        <v>433</v>
      </c>
      <c r="R85" s="318" t="s">
        <v>432</v>
      </c>
      <c r="S85" s="316">
        <f>SUM('7990NTP-P'!Q39*1)</f>
        <v>0</v>
      </c>
      <c r="T85" s="317">
        <f>'7990NTP-P'!G39</f>
        <v>0</v>
      </c>
      <c r="U85" s="215" t="s">
        <v>433</v>
      </c>
      <c r="V85" s="318" t="s">
        <v>432</v>
      </c>
      <c r="W85" s="316">
        <f>SUM('7990NTP-P'!R39*1)</f>
        <v>0</v>
      </c>
      <c r="X85" s="319">
        <f>'7990NTP-P'!H39</f>
        <v>0</v>
      </c>
      <c r="Y85" s="214" t="s">
        <v>433</v>
      </c>
      <c r="Z85" s="318" t="s">
        <v>432</v>
      </c>
      <c r="AA85" s="316">
        <f>SUM('7990NTP-P'!S39*1)</f>
        <v>0</v>
      </c>
      <c r="AB85" s="398">
        <f>'7990NTP-P'!I39</f>
        <v>0</v>
      </c>
      <c r="AC85" s="214" t="s">
        <v>433</v>
      </c>
      <c r="AD85" s="318" t="s">
        <v>432</v>
      </c>
      <c r="AE85" s="316">
        <f>SUM('7990NTP-P'!T39*1)</f>
        <v>0</v>
      </c>
      <c r="AF85" s="398">
        <f>'7990NTP-P'!J39</f>
        <v>0</v>
      </c>
      <c r="AG85" s="214" t="s">
        <v>433</v>
      </c>
      <c r="AH85" s="318" t="s">
        <v>432</v>
      </c>
      <c r="AI85" s="316">
        <f>SUM('7990NTP-P'!U39*1)</f>
        <v>0</v>
      </c>
      <c r="AJ85" s="317">
        <f>'7990NTP-P'!K39</f>
        <v>0</v>
      </c>
      <c r="AK85" s="63">
        <f>IF(C85+G85+K85+O85+S85+W85+AA85&gt;0,C85+G85+K85+O85+S85+W85+AA85+AE85+AI85,0)</f>
        <v>0</v>
      </c>
      <c r="KC85" s="35"/>
      <c r="KD85" s="35"/>
      <c r="KE85" s="35"/>
      <c r="KF85" s="35"/>
      <c r="KG85" s="35"/>
      <c r="KH85" s="35"/>
      <c r="KI85" s="35"/>
      <c r="KJ85" s="35"/>
    </row>
    <row r="86" spans="1:296" ht="13" x14ac:dyDescent="0.3">
      <c r="A86" s="214"/>
      <c r="B86" s="207"/>
      <c r="C86" s="208"/>
      <c r="D86" s="209"/>
      <c r="E86" s="215"/>
      <c r="F86" s="207"/>
      <c r="G86" s="208"/>
      <c r="H86" s="211"/>
      <c r="I86" s="215"/>
      <c r="J86" s="207"/>
      <c r="K86" s="208"/>
      <c r="L86" s="211"/>
      <c r="M86" s="215"/>
      <c r="N86" s="207"/>
      <c r="O86" s="208"/>
      <c r="P86" s="211"/>
      <c r="Q86" s="215"/>
      <c r="R86" s="207"/>
      <c r="S86" s="208"/>
      <c r="T86" s="211"/>
      <c r="U86" s="215"/>
      <c r="V86" s="207"/>
      <c r="W86" s="208"/>
      <c r="X86" s="211"/>
      <c r="Y86" s="215"/>
      <c r="Z86" s="207"/>
      <c r="AA86" s="208"/>
      <c r="AB86" s="211"/>
      <c r="AC86" s="215"/>
      <c r="AD86" s="207"/>
      <c r="AE86" s="208"/>
      <c r="AF86" s="211"/>
      <c r="AG86" s="215"/>
      <c r="AH86" s="207"/>
      <c r="AI86" s="208"/>
      <c r="AJ86" s="211"/>
      <c r="AK86" s="213"/>
      <c r="KC86" s="35"/>
      <c r="KD86" s="35"/>
      <c r="KE86" s="35"/>
      <c r="KF86" s="35"/>
      <c r="KG86" s="35"/>
      <c r="KH86" s="35"/>
      <c r="KI86" s="35"/>
      <c r="KJ86" s="35"/>
    </row>
    <row r="87" spans="1:296" ht="50" x14ac:dyDescent="0.25">
      <c r="A87" s="2" t="s">
        <v>383</v>
      </c>
      <c r="B87" s="9" t="s">
        <v>385</v>
      </c>
      <c r="C87" s="75">
        <f>ROUNDDOWN('7990NTP-P'!M40-('7990NTP-P'!M40*0.3066),2)</f>
        <v>0</v>
      </c>
      <c r="D87" s="76">
        <f>'7990NTP-P'!C40</f>
        <v>0</v>
      </c>
      <c r="E87" s="24" t="s">
        <v>383</v>
      </c>
      <c r="F87" s="16" t="s">
        <v>385</v>
      </c>
      <c r="G87" s="77">
        <f>ROUNDDOWN('7990NTP-P'!N40-('7990NTP-P'!N40*0.3066),2)</f>
        <v>0</v>
      </c>
      <c r="H87" s="78">
        <f>'7990NTP-P'!D40</f>
        <v>0</v>
      </c>
      <c r="I87" s="24" t="s">
        <v>383</v>
      </c>
      <c r="J87" s="16" t="s">
        <v>385</v>
      </c>
      <c r="K87" s="77">
        <f>ROUNDDOWN('7990NTP-P'!O40-('7990NTP-P'!O40*0.3066),2)</f>
        <v>0</v>
      </c>
      <c r="L87" s="78">
        <f>'7990NTP-P'!E40</f>
        <v>0</v>
      </c>
      <c r="M87" s="24" t="s">
        <v>383</v>
      </c>
      <c r="N87" s="16" t="s">
        <v>385</v>
      </c>
      <c r="O87" s="77">
        <f>ROUNDDOWN('7990NTP-P'!P40-('7990NTP-P'!P40*0.3066),2)</f>
        <v>0</v>
      </c>
      <c r="P87" s="78">
        <f>'7990NTP-P'!F40</f>
        <v>0</v>
      </c>
      <c r="Q87" s="24" t="s">
        <v>383</v>
      </c>
      <c r="R87" s="16" t="s">
        <v>385</v>
      </c>
      <c r="S87" s="77">
        <f>ROUNDDOWN('7990NTP-P'!Q40-('7990NTP-P'!Q40*0.3066),2)</f>
        <v>0</v>
      </c>
      <c r="T87" s="78">
        <f>'7990NTP-P'!G40</f>
        <v>0</v>
      </c>
      <c r="U87" s="24" t="s">
        <v>383</v>
      </c>
      <c r="V87" s="16" t="s">
        <v>385</v>
      </c>
      <c r="W87" s="77">
        <f>ROUNDDOWN('7990NTP-P'!R40-('7990NTP-P'!R40*0.3066),2)</f>
        <v>0</v>
      </c>
      <c r="X87" s="78">
        <f>'7990NTP-P'!H40</f>
        <v>0</v>
      </c>
      <c r="Y87" s="24" t="s">
        <v>383</v>
      </c>
      <c r="Z87" s="16" t="s">
        <v>385</v>
      </c>
      <c r="AA87" s="77">
        <f>ROUNDDOWN('7990NTP-P'!S40-('7990NTP-P'!S40*0.3066),2)</f>
        <v>0</v>
      </c>
      <c r="AB87" s="78">
        <f>'7990NTP-P'!I40</f>
        <v>0</v>
      </c>
      <c r="AC87" s="24" t="s">
        <v>383</v>
      </c>
      <c r="AD87" s="16" t="s">
        <v>385</v>
      </c>
      <c r="AE87" s="77">
        <f>ROUNDDOWN('7990NTP-P'!T40-('7990NTP-P'!T40*0.3066),2)</f>
        <v>0</v>
      </c>
      <c r="AF87" s="78">
        <f>'7990NTP-P'!J40</f>
        <v>0</v>
      </c>
      <c r="AG87" s="24" t="s">
        <v>383</v>
      </c>
      <c r="AH87" s="16" t="s">
        <v>385</v>
      </c>
      <c r="AI87" s="77">
        <f>ROUNDDOWN('7990NTP-P'!U40-('7990NTP-P'!U40*0.3066),2)</f>
        <v>0</v>
      </c>
      <c r="AJ87" s="78">
        <f>'7990NTP-P'!K40</f>
        <v>0</v>
      </c>
      <c r="AK87" s="63">
        <f>IF(C87+G87+K87+O87+S87+W87+AA87&gt;0,C87+G87+K87+O87+S87+W87+AA87+AE87+AI87,0)</f>
        <v>0</v>
      </c>
      <c r="KC87" s="35"/>
      <c r="KD87" s="35"/>
      <c r="KE87" s="35"/>
      <c r="KF87" s="35"/>
      <c r="KG87" s="35"/>
      <c r="KH87" s="35"/>
      <c r="KI87" s="35"/>
      <c r="KJ87" s="35"/>
    </row>
    <row r="88" spans="1:296" ht="50.5" x14ac:dyDescent="0.3">
      <c r="A88" s="2" t="s">
        <v>384</v>
      </c>
      <c r="B88" s="9" t="s">
        <v>386</v>
      </c>
      <c r="C88" s="75">
        <f>ROUNDUP('7990NTP-P'!M40*0.3066,2)</f>
        <v>0</v>
      </c>
      <c r="D88" s="69"/>
      <c r="E88" s="24" t="s">
        <v>384</v>
      </c>
      <c r="F88" s="16" t="s">
        <v>386</v>
      </c>
      <c r="G88" s="77">
        <f>ROUNDUP('7990NTP-P'!N40*0.3066,2)</f>
        <v>0</v>
      </c>
      <c r="H88" s="71"/>
      <c r="I88" s="24" t="s">
        <v>384</v>
      </c>
      <c r="J88" s="16" t="s">
        <v>386</v>
      </c>
      <c r="K88" s="77">
        <f>ROUNDUP('7990NTP-P'!O40*0.3066,2)</f>
        <v>0</v>
      </c>
      <c r="L88" s="71"/>
      <c r="M88" s="24" t="s">
        <v>384</v>
      </c>
      <c r="N88" s="16" t="s">
        <v>386</v>
      </c>
      <c r="O88" s="77">
        <f>ROUNDUP('7990NTP-P'!P40*0.3066,2)</f>
        <v>0</v>
      </c>
      <c r="P88" s="71"/>
      <c r="Q88" s="24" t="s">
        <v>384</v>
      </c>
      <c r="R88" s="16" t="s">
        <v>386</v>
      </c>
      <c r="S88" s="77">
        <f>ROUNDUP('7990NTP-P'!Q40*0.3066,2)</f>
        <v>0</v>
      </c>
      <c r="T88" s="71"/>
      <c r="U88" s="24" t="s">
        <v>384</v>
      </c>
      <c r="V88" s="16" t="s">
        <v>386</v>
      </c>
      <c r="W88" s="77">
        <f>ROUNDUP('7990NTP-P'!R40*0.3066,2)</f>
        <v>0</v>
      </c>
      <c r="X88" s="71"/>
      <c r="Y88" s="24" t="s">
        <v>384</v>
      </c>
      <c r="Z88" s="16" t="s">
        <v>386</v>
      </c>
      <c r="AA88" s="77">
        <f>ROUNDUP('7990NTP-P'!S40*0.3066,2)</f>
        <v>0</v>
      </c>
      <c r="AB88" s="71"/>
      <c r="AC88" s="24" t="s">
        <v>384</v>
      </c>
      <c r="AD88" s="16" t="s">
        <v>386</v>
      </c>
      <c r="AE88" s="77">
        <f>ROUNDUP('7990NTP-P'!T40*0.3066,2)</f>
        <v>0</v>
      </c>
      <c r="AF88" s="71"/>
      <c r="AG88" s="24" t="s">
        <v>384</v>
      </c>
      <c r="AH88" s="16" t="s">
        <v>386</v>
      </c>
      <c r="AI88" s="77">
        <f>ROUNDUP('7990NTP-P'!U40*0.3066,2)</f>
        <v>0</v>
      </c>
      <c r="AJ88" s="71"/>
      <c r="AK88" s="63">
        <f>IF(C88+G88+K88+O88+S88+W88+AA88&gt;0,C88+G88+K88+O88+S88+W88+AA88+AE88+AI88,0)</f>
        <v>0</v>
      </c>
      <c r="KC88" s="35"/>
      <c r="KD88" s="35"/>
      <c r="KE88" s="35"/>
      <c r="KF88" s="35"/>
      <c r="KG88" s="35"/>
      <c r="KH88" s="35"/>
      <c r="KI88" s="35"/>
      <c r="KJ88" s="35"/>
    </row>
    <row r="89" spans="1:296" ht="13" x14ac:dyDescent="0.3">
      <c r="A89" s="60"/>
      <c r="B89" s="12"/>
      <c r="C89" s="68"/>
      <c r="D89" s="69"/>
      <c r="E89" s="60"/>
      <c r="F89" s="17"/>
      <c r="G89" s="70"/>
      <c r="H89" s="71"/>
      <c r="I89" s="60"/>
      <c r="J89" s="17"/>
      <c r="K89" s="70"/>
      <c r="L89" s="71"/>
      <c r="M89" s="60"/>
      <c r="N89" s="17"/>
      <c r="O89" s="70"/>
      <c r="P89" s="71"/>
      <c r="Q89" s="60"/>
      <c r="R89" s="17"/>
      <c r="S89" s="70"/>
      <c r="T89" s="71"/>
      <c r="U89" s="60"/>
      <c r="V89" s="17"/>
      <c r="W89" s="70"/>
      <c r="X89" s="71"/>
      <c r="Y89" s="60"/>
      <c r="Z89" s="17"/>
      <c r="AA89" s="70"/>
      <c r="AB89" s="71"/>
      <c r="AC89" s="60"/>
      <c r="AD89" s="17"/>
      <c r="AE89" s="70"/>
      <c r="AF89" s="71"/>
      <c r="AG89" s="60"/>
      <c r="AH89" s="17"/>
      <c r="AI89" s="70"/>
      <c r="AJ89" s="71"/>
      <c r="AK89" s="63"/>
      <c r="KC89" s="35"/>
      <c r="KD89" s="35"/>
      <c r="KE89" s="35"/>
      <c r="KF89" s="35"/>
      <c r="KG89" s="35"/>
      <c r="KH89" s="35"/>
      <c r="KI89" s="35"/>
      <c r="KJ89" s="35"/>
    </row>
    <row r="90" spans="1:296" ht="62.5" x14ac:dyDescent="0.25">
      <c r="A90" s="595" t="s">
        <v>587</v>
      </c>
      <c r="B90" s="9" t="s">
        <v>513</v>
      </c>
      <c r="C90" s="75">
        <f>ROUNDDOWN('7990NTP-P'!M41-('7990NTP-P'!M41*0.315),2)</f>
        <v>0</v>
      </c>
      <c r="D90" s="76">
        <f>'7990NTP-P'!C41</f>
        <v>0</v>
      </c>
      <c r="E90" s="596" t="s">
        <v>587</v>
      </c>
      <c r="F90" s="9" t="s">
        <v>513</v>
      </c>
      <c r="G90" s="77">
        <f>ROUNDDOWN('7990NTP-P'!N41-('7990NTP-P'!N41*0.315),2)</f>
        <v>0</v>
      </c>
      <c r="H90" s="78">
        <f>'7990NTP-P'!D41</f>
        <v>0</v>
      </c>
      <c r="I90" s="595" t="s">
        <v>587</v>
      </c>
      <c r="J90" s="9" t="s">
        <v>513</v>
      </c>
      <c r="K90" s="77">
        <f>ROUNDDOWN('7990NTP-P'!O41-('7990NTP-P'!O41*0.315),2)</f>
        <v>0</v>
      </c>
      <c r="L90" s="78">
        <f>'7990NTP-P'!E41</f>
        <v>0</v>
      </c>
      <c r="M90" s="595" t="s">
        <v>587</v>
      </c>
      <c r="N90" s="9" t="s">
        <v>513</v>
      </c>
      <c r="O90" s="77">
        <f>ROUNDDOWN('7990NTP-P'!P41-('7990NTP-P'!P41*0.315),2)</f>
        <v>0</v>
      </c>
      <c r="P90" s="78">
        <f>'7990NTP-P'!F41</f>
        <v>0</v>
      </c>
      <c r="Q90" s="595" t="s">
        <v>587</v>
      </c>
      <c r="R90" s="9" t="s">
        <v>513</v>
      </c>
      <c r="S90" s="77">
        <f>ROUNDDOWN('7990NTP-P'!Q41-('7990NTP-P'!Q41*0.315),2)</f>
        <v>0</v>
      </c>
      <c r="T90" s="78">
        <f>'7990NTP-P'!G41</f>
        <v>0</v>
      </c>
      <c r="U90" s="595" t="s">
        <v>587</v>
      </c>
      <c r="V90" s="9" t="s">
        <v>513</v>
      </c>
      <c r="W90" s="77">
        <f>ROUNDDOWN('7990NTP-P'!R41-('7990NTP-P'!R41*0.315),2)</f>
        <v>0</v>
      </c>
      <c r="X90" s="78">
        <f>'7990NTP-P'!H41</f>
        <v>0</v>
      </c>
      <c r="Y90" s="595" t="s">
        <v>587</v>
      </c>
      <c r="Z90" s="9" t="s">
        <v>513</v>
      </c>
      <c r="AA90" s="77">
        <f>ROUNDDOWN('7990NTP-P'!S41-('7990NTP-P'!S41*0.315),2)</f>
        <v>0</v>
      </c>
      <c r="AB90" s="78">
        <f>'7990NTP-P'!I41</f>
        <v>0</v>
      </c>
      <c r="AC90" s="595" t="s">
        <v>587</v>
      </c>
      <c r="AD90" s="9" t="s">
        <v>513</v>
      </c>
      <c r="AE90" s="77">
        <f>ROUNDDOWN('7990NTP-P'!T41-('7990NTP-P'!T41*0.315),2)</f>
        <v>0</v>
      </c>
      <c r="AF90" s="78">
        <f>'7990NTP-P'!J41</f>
        <v>0</v>
      </c>
      <c r="AG90" s="595" t="s">
        <v>587</v>
      </c>
      <c r="AH90" s="9" t="s">
        <v>513</v>
      </c>
      <c r="AI90" s="77">
        <f>ROUNDDOWN('7990NTP-P'!U41-('7990NTP-P'!U41*0.315),2)</f>
        <v>0</v>
      </c>
      <c r="AJ90" s="78">
        <f>'7990NTP-P'!K41</f>
        <v>0</v>
      </c>
      <c r="AK90" s="63">
        <f>IF(C90+G90+K90+O90+S90+W90+AA90&gt;0,C90+G90+K90+O90+S90+W90+AA90+AE90+AI90,0)</f>
        <v>0</v>
      </c>
      <c r="KC90" s="35"/>
      <c r="KD90" s="35"/>
      <c r="KE90" s="35"/>
      <c r="KF90" s="35"/>
      <c r="KG90" s="35"/>
      <c r="KH90" s="35"/>
      <c r="KI90" s="35"/>
      <c r="KJ90" s="35"/>
    </row>
    <row r="91" spans="1:296" ht="63" x14ac:dyDescent="0.3">
      <c r="A91" s="595" t="s">
        <v>588</v>
      </c>
      <c r="B91" s="9" t="s">
        <v>514</v>
      </c>
      <c r="C91" s="75">
        <f>ROUNDUP('7990NTP-P'!M41*0.315,2)</f>
        <v>0</v>
      </c>
      <c r="D91" s="69"/>
      <c r="E91" s="596" t="s">
        <v>588</v>
      </c>
      <c r="F91" s="9" t="s">
        <v>514</v>
      </c>
      <c r="G91" s="77">
        <f>ROUNDUP('7990NTP-P'!N41*0.315,2)</f>
        <v>0</v>
      </c>
      <c r="H91" s="71"/>
      <c r="I91" s="595" t="s">
        <v>588</v>
      </c>
      <c r="J91" s="9" t="s">
        <v>514</v>
      </c>
      <c r="K91" s="77">
        <f>ROUNDUP('7990NTP-P'!O41*0.315,2)</f>
        <v>0</v>
      </c>
      <c r="L91" s="71"/>
      <c r="M91" s="595" t="s">
        <v>588</v>
      </c>
      <c r="N91" s="9" t="s">
        <v>514</v>
      </c>
      <c r="O91" s="77">
        <f>ROUNDUP('7990NTP-P'!P41*0.315,2)</f>
        <v>0</v>
      </c>
      <c r="P91" s="71"/>
      <c r="Q91" s="595" t="s">
        <v>588</v>
      </c>
      <c r="R91" s="9" t="s">
        <v>514</v>
      </c>
      <c r="S91" s="77">
        <f>ROUNDUP('7990NTP-P'!Q41*0.315,2)</f>
        <v>0</v>
      </c>
      <c r="T91" s="71"/>
      <c r="U91" s="595" t="s">
        <v>588</v>
      </c>
      <c r="V91" s="9" t="s">
        <v>514</v>
      </c>
      <c r="W91" s="77">
        <f>ROUNDUP('7990NTP-P'!R41*0.315,2)</f>
        <v>0</v>
      </c>
      <c r="X91" s="71"/>
      <c r="Y91" s="595" t="s">
        <v>588</v>
      </c>
      <c r="Z91" s="9" t="s">
        <v>514</v>
      </c>
      <c r="AA91" s="77">
        <f>ROUNDUP('7990NTP-P'!S41*0.315,2)</f>
        <v>0</v>
      </c>
      <c r="AB91" s="71"/>
      <c r="AC91" s="595" t="s">
        <v>588</v>
      </c>
      <c r="AD91" s="9" t="s">
        <v>514</v>
      </c>
      <c r="AE91" s="77">
        <f>ROUNDUP('7990NTP-P'!T41*0.315,2)</f>
        <v>0</v>
      </c>
      <c r="AF91" s="71"/>
      <c r="AG91" s="595" t="s">
        <v>588</v>
      </c>
      <c r="AH91" s="9" t="s">
        <v>514</v>
      </c>
      <c r="AI91" s="77">
        <f>ROUNDUP('7990NTP-P'!U41*0.315,2)</f>
        <v>0</v>
      </c>
      <c r="AJ91" s="71"/>
      <c r="AK91" s="63">
        <f>IF(C91+G91+K91+O91+S91+W91+AA91&gt;0,C91+G91+K91+O91+S91+W91+AA91+AE91+AI91,0)</f>
        <v>0</v>
      </c>
      <c r="KC91" s="35"/>
      <c r="KD91" s="35"/>
      <c r="KE91" s="35"/>
      <c r="KF91" s="35"/>
      <c r="KG91" s="35"/>
      <c r="KH91" s="35"/>
      <c r="KI91" s="35"/>
      <c r="KJ91" s="35"/>
    </row>
    <row r="92" spans="1:296" ht="13" x14ac:dyDescent="0.3">
      <c r="A92" s="410"/>
      <c r="B92" s="408"/>
      <c r="C92" s="402"/>
      <c r="D92" s="403"/>
      <c r="E92" s="400"/>
      <c r="F92" s="408"/>
      <c r="G92" s="402"/>
      <c r="H92" s="404"/>
      <c r="I92" s="406"/>
      <c r="J92" s="408"/>
      <c r="K92" s="402"/>
      <c r="L92" s="404"/>
      <c r="M92" s="406"/>
      <c r="N92" s="408"/>
      <c r="O92" s="402"/>
      <c r="P92" s="404"/>
      <c r="Q92" s="406"/>
      <c r="R92" s="408"/>
      <c r="S92" s="402"/>
      <c r="T92" s="404"/>
      <c r="U92" s="406"/>
      <c r="V92" s="408"/>
      <c r="W92" s="402"/>
      <c r="X92" s="404"/>
      <c r="Y92" s="406"/>
      <c r="Z92" s="408"/>
      <c r="AA92" s="402"/>
      <c r="AB92" s="404"/>
      <c r="AC92" s="406"/>
      <c r="AD92" s="408"/>
      <c r="AE92" s="402"/>
      <c r="AF92" s="404"/>
      <c r="AG92" s="406"/>
      <c r="AH92" s="408"/>
      <c r="AI92" s="402"/>
      <c r="AJ92" s="404"/>
      <c r="AK92" s="405"/>
      <c r="KC92" s="35"/>
      <c r="KD92" s="35"/>
      <c r="KE92" s="35"/>
      <c r="KF92" s="35"/>
      <c r="KG92" s="35"/>
      <c r="KH92" s="35"/>
      <c r="KI92" s="35"/>
      <c r="KJ92" s="35"/>
    </row>
    <row r="93" spans="1:296" s="43" customFormat="1" ht="50" x14ac:dyDescent="0.25">
      <c r="A93" s="8" t="s">
        <v>321</v>
      </c>
      <c r="B93" s="9" t="s">
        <v>184</v>
      </c>
      <c r="C93" s="75">
        <f>ROUNDDOWN('7990NTP-P'!M$42-('7990NTP-P'!M$42*0.438),2)</f>
        <v>0</v>
      </c>
      <c r="D93" s="398">
        <f>'7990NTP-P'!C42</f>
        <v>0</v>
      </c>
      <c r="E93" s="397" t="s">
        <v>413</v>
      </c>
      <c r="F93" s="194" t="s">
        <v>184</v>
      </c>
      <c r="G93" s="77">
        <f>ROUNDDOWN('7990NTP-P'!N$42-('7990NTP-P'!N$42*0.438),2)</f>
        <v>0</v>
      </c>
      <c r="H93" s="78">
        <f>'7990NTP-P'!D42</f>
        <v>0</v>
      </c>
      <c r="I93" s="195" t="s">
        <v>413</v>
      </c>
      <c r="J93" s="194" t="s">
        <v>184</v>
      </c>
      <c r="K93" s="77">
        <f>ROUNDDOWN('7990NTP-P'!O$42-('7990NTP-P'!O$42*0.438),2)</f>
        <v>0</v>
      </c>
      <c r="L93" s="78">
        <f>'7990NTP-P'!E42</f>
        <v>0</v>
      </c>
      <c r="M93" s="195" t="s">
        <v>413</v>
      </c>
      <c r="N93" s="16" t="s">
        <v>184</v>
      </c>
      <c r="O93" s="77">
        <f>ROUNDDOWN('7990NTP-P'!P$42-('7990NTP-P'!P$42*0.438),2)</f>
        <v>0</v>
      </c>
      <c r="P93" s="78">
        <f>'7990NTP-P'!F42</f>
        <v>0</v>
      </c>
      <c r="Q93" s="195" t="s">
        <v>413</v>
      </c>
      <c r="R93" s="16" t="s">
        <v>184</v>
      </c>
      <c r="S93" s="77">
        <f>ROUNDDOWN('7990NTP-P'!Q$42-('7990NTP-P'!Q$42*0.438),2)</f>
        <v>0</v>
      </c>
      <c r="T93" s="78">
        <f>'7990NTP-P'!G42</f>
        <v>0</v>
      </c>
      <c r="U93" s="195" t="s">
        <v>413</v>
      </c>
      <c r="V93" s="16" t="s">
        <v>184</v>
      </c>
      <c r="W93" s="77">
        <f>ROUNDDOWN('7990NTP-P'!R$42-('7990NTP-P'!R$42*0.438),2)</f>
        <v>0</v>
      </c>
      <c r="X93" s="78">
        <f>'7990NTP-P'!H42</f>
        <v>0</v>
      </c>
      <c r="Y93" s="195" t="s">
        <v>413</v>
      </c>
      <c r="Z93" s="16" t="s">
        <v>184</v>
      </c>
      <c r="AA93" s="77">
        <f>ROUNDDOWN('7990NTP-P'!S$42-('7990NTP-P'!S$42*0.438),2)</f>
        <v>0</v>
      </c>
      <c r="AB93" s="78">
        <f>'7990NTP-P'!I42</f>
        <v>0</v>
      </c>
      <c r="AC93" s="195" t="s">
        <v>413</v>
      </c>
      <c r="AD93" s="16" t="s">
        <v>184</v>
      </c>
      <c r="AE93" s="77">
        <f>ROUNDDOWN('7990NTP-P'!T$42-('7990NTP-P'!T$42*0.438),2)</f>
        <v>0</v>
      </c>
      <c r="AF93" s="78">
        <f>'7990NTP-P'!J42</f>
        <v>0</v>
      </c>
      <c r="AG93" s="195" t="s">
        <v>413</v>
      </c>
      <c r="AH93" s="16" t="s">
        <v>184</v>
      </c>
      <c r="AI93" s="77">
        <f>ROUNDDOWN('7990NTP-P'!U$42-('7990NTP-P'!U$42*0.438),2)</f>
        <v>0</v>
      </c>
      <c r="AJ93" s="78">
        <f>'7990NTP-P'!K42</f>
        <v>0</v>
      </c>
      <c r="AK93" s="63">
        <f>IF(C93+G93+K93+O93+S93+W93+AA93&gt;0,C93+G93+K93+O93+S93+W93+AA93+AE93+AI93,0)</f>
        <v>0</v>
      </c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</row>
    <row r="94" spans="1:296" s="43" customFormat="1" ht="50.5" x14ac:dyDescent="0.3">
      <c r="A94" s="8" t="s">
        <v>322</v>
      </c>
      <c r="B94" s="9" t="s">
        <v>323</v>
      </c>
      <c r="C94" s="75">
        <f>ROUNDUP('7990NTP-P'!M$42*0.438,2)</f>
        <v>0</v>
      </c>
      <c r="D94" s="69"/>
      <c r="E94" s="396" t="s">
        <v>414</v>
      </c>
      <c r="F94" s="194" t="s">
        <v>415</v>
      </c>
      <c r="G94" s="77">
        <f>ROUNDUP('7990NTP-P'!N$42*0.438,2)</f>
        <v>0</v>
      </c>
      <c r="H94" s="71"/>
      <c r="I94" s="195" t="s">
        <v>414</v>
      </c>
      <c r="J94" s="194" t="s">
        <v>415</v>
      </c>
      <c r="K94" s="77">
        <f>ROUNDUP('7990NTP-P'!O$42*0.438,2)</f>
        <v>0</v>
      </c>
      <c r="L94" s="71"/>
      <c r="M94" s="195" t="s">
        <v>414</v>
      </c>
      <c r="N94" s="194" t="s">
        <v>415</v>
      </c>
      <c r="O94" s="77">
        <f>ROUNDUP('7990NTP-P'!P$42*0.438,2)</f>
        <v>0</v>
      </c>
      <c r="P94" s="71"/>
      <c r="Q94" s="195" t="s">
        <v>414</v>
      </c>
      <c r="R94" s="194" t="s">
        <v>415</v>
      </c>
      <c r="S94" s="77">
        <f>ROUNDUP('7990NTP-P'!Q$42*0.438,2)</f>
        <v>0</v>
      </c>
      <c r="T94" s="71"/>
      <c r="U94" s="195" t="s">
        <v>414</v>
      </c>
      <c r="V94" s="194" t="s">
        <v>415</v>
      </c>
      <c r="W94" s="77">
        <f>ROUNDUP('7990NTP-P'!R$42*0.438,2)</f>
        <v>0</v>
      </c>
      <c r="X94" s="71"/>
      <c r="Y94" s="195" t="s">
        <v>414</v>
      </c>
      <c r="Z94" s="194" t="s">
        <v>415</v>
      </c>
      <c r="AA94" s="77">
        <f>ROUNDUP('7990NTP-P'!S$42*0.438,2)</f>
        <v>0</v>
      </c>
      <c r="AB94" s="71"/>
      <c r="AC94" s="195" t="s">
        <v>414</v>
      </c>
      <c r="AD94" s="194" t="s">
        <v>415</v>
      </c>
      <c r="AE94" s="77">
        <f>ROUNDUP('7990NTP-P'!T$42*0.438,2)</f>
        <v>0</v>
      </c>
      <c r="AF94" s="71"/>
      <c r="AG94" s="195" t="s">
        <v>414</v>
      </c>
      <c r="AH94" s="194" t="s">
        <v>415</v>
      </c>
      <c r="AI94" s="77">
        <f>ROUNDUP('7990NTP-P'!U$42*0.438,2)</f>
        <v>0</v>
      </c>
      <c r="AJ94" s="71"/>
      <c r="AK94" s="63">
        <f>IF(C94+G94+K94+O94+S94+W94+AA94&gt;0,C94+G94+K94+O94+S94+W94+AA94+AE94+AI94,0)</f>
        <v>0</v>
      </c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</row>
    <row r="95" spans="1:296" s="43" customFormat="1" ht="13" x14ac:dyDescent="0.3">
      <c r="A95" s="79"/>
      <c r="B95" s="12"/>
      <c r="C95" s="75"/>
      <c r="D95" s="69"/>
      <c r="E95" s="60"/>
      <c r="F95" s="17"/>
      <c r="G95" s="77"/>
      <c r="H95" s="71"/>
      <c r="I95" s="60"/>
      <c r="J95" s="17"/>
      <c r="K95" s="77"/>
      <c r="L95" s="71"/>
      <c r="M95" s="60"/>
      <c r="N95" s="17"/>
      <c r="O95" s="77"/>
      <c r="P95" s="71"/>
      <c r="Q95" s="60"/>
      <c r="R95" s="17"/>
      <c r="S95" s="77"/>
      <c r="T95" s="71"/>
      <c r="U95" s="60"/>
      <c r="V95" s="17"/>
      <c r="W95" s="77"/>
      <c r="X95" s="71"/>
      <c r="Y95" s="60"/>
      <c r="Z95" s="17"/>
      <c r="AA95" s="77"/>
      <c r="AB95" s="71"/>
      <c r="AC95" s="60"/>
      <c r="AD95" s="17"/>
      <c r="AE95" s="77"/>
      <c r="AF95" s="71"/>
      <c r="AG95" s="60"/>
      <c r="AH95" s="17"/>
      <c r="AI95" s="77"/>
      <c r="AJ95" s="71"/>
      <c r="AK95" s="63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</row>
    <row r="96" spans="1:296" s="43" customFormat="1" ht="62.5" x14ac:dyDescent="0.25">
      <c r="A96" s="599" t="s">
        <v>589</v>
      </c>
      <c r="B96" s="9" t="s">
        <v>515</v>
      </c>
      <c r="C96" s="75">
        <f>ROUNDDOWN('7990NTP-P'!M$43-('7990NTP-P'!M$43*0.45),2)</f>
        <v>0</v>
      </c>
      <c r="D96" s="398">
        <f>'7990NTP-P'!C43</f>
        <v>0</v>
      </c>
      <c r="E96" s="599" t="s">
        <v>589</v>
      </c>
      <c r="F96" s="9" t="s">
        <v>515</v>
      </c>
      <c r="G96" s="77">
        <f>ROUNDDOWN('7990NTP-P'!N$43-('7990NTP-P'!N$43*0.45),2)</f>
        <v>0</v>
      </c>
      <c r="H96" s="78">
        <f>'7990NTP-P'!D43</f>
        <v>0</v>
      </c>
      <c r="I96" s="599" t="s">
        <v>589</v>
      </c>
      <c r="J96" s="9" t="s">
        <v>515</v>
      </c>
      <c r="K96" s="77">
        <f>ROUNDDOWN('7990NTP-P'!O$43-('7990NTP-P'!O$43*0.45),2)</f>
        <v>0</v>
      </c>
      <c r="L96" s="78">
        <f>'7990NTP-P'!E43</f>
        <v>0</v>
      </c>
      <c r="M96" s="596" t="s">
        <v>617</v>
      </c>
      <c r="N96" s="194" t="s">
        <v>515</v>
      </c>
      <c r="O96" s="77">
        <f>ROUNDDOWN('7990NTP-P'!P$43-('7990NTP-P'!P$43*0.45),2)</f>
        <v>0</v>
      </c>
      <c r="P96" s="78">
        <f>'7990NTP-P'!F43</f>
        <v>0</v>
      </c>
      <c r="Q96" s="596" t="s">
        <v>617</v>
      </c>
      <c r="R96" s="194" t="s">
        <v>515</v>
      </c>
      <c r="S96" s="77">
        <f>ROUNDDOWN('7990NTP-P'!Q$43-('7990NTP-P'!Q$43*0.45),2)</f>
        <v>0</v>
      </c>
      <c r="T96" s="78">
        <f>'7990NTP-P'!G43</f>
        <v>0</v>
      </c>
      <c r="U96" s="596" t="s">
        <v>617</v>
      </c>
      <c r="V96" s="194" t="s">
        <v>515</v>
      </c>
      <c r="W96" s="77">
        <f>ROUNDDOWN('7990NTP-P'!R$43-('7990NTP-P'!R$43*0.45),2)</f>
        <v>0</v>
      </c>
      <c r="X96" s="78">
        <f>'7990NTP-P'!H43</f>
        <v>0</v>
      </c>
      <c r="Y96" s="596" t="s">
        <v>617</v>
      </c>
      <c r="Z96" s="194" t="s">
        <v>515</v>
      </c>
      <c r="AA96" s="77">
        <f>ROUNDDOWN('7990NTP-P'!S$43-('7990NTP-P'!S$43*0.45),2)</f>
        <v>0</v>
      </c>
      <c r="AB96" s="78">
        <f>'7990NTP-P'!I43</f>
        <v>0</v>
      </c>
      <c r="AC96" s="596" t="s">
        <v>617</v>
      </c>
      <c r="AD96" s="194" t="s">
        <v>515</v>
      </c>
      <c r="AE96" s="77">
        <f>ROUNDDOWN('7990NTP-P'!T$43-('7990NTP-P'!T$43*0.45),2)</f>
        <v>0</v>
      </c>
      <c r="AF96" s="78">
        <f>'7990NTP-P'!J43</f>
        <v>0</v>
      </c>
      <c r="AG96" s="596" t="s">
        <v>617</v>
      </c>
      <c r="AH96" s="194" t="s">
        <v>515</v>
      </c>
      <c r="AI96" s="77">
        <f>ROUNDDOWN('7990NTP-P'!U$43-('7990NTP-P'!U$43*0.45),2)</f>
        <v>0</v>
      </c>
      <c r="AJ96" s="78">
        <f>'7990NTP-P'!K43</f>
        <v>0</v>
      </c>
      <c r="AK96" s="63">
        <f>IF(C96+G96+K96+O96+S96+W96+AA96&gt;0,C96+G96+K96+O96+S96+W96+AA96+AE96+AI96,0)</f>
        <v>0</v>
      </c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  <c r="IX96" s="35"/>
      <c r="IY96" s="35"/>
      <c r="IZ96" s="35"/>
      <c r="JA96" s="35"/>
      <c r="JB96" s="35"/>
      <c r="JC96" s="35"/>
      <c r="JD96" s="35"/>
      <c r="JE96" s="35"/>
      <c r="JF96" s="35"/>
      <c r="JG96" s="35"/>
      <c r="JH96" s="35"/>
      <c r="JI96" s="35"/>
      <c r="JJ96" s="35"/>
      <c r="JK96" s="35"/>
      <c r="JL96" s="35"/>
      <c r="JM96" s="35"/>
      <c r="JN96" s="35"/>
      <c r="JO96" s="35"/>
      <c r="JP96" s="35"/>
      <c r="JQ96" s="35"/>
      <c r="JR96" s="35"/>
      <c r="JS96" s="35"/>
      <c r="JT96" s="35"/>
      <c r="JU96" s="35"/>
      <c r="JV96" s="35"/>
      <c r="JW96" s="35"/>
      <c r="JX96" s="35"/>
      <c r="JY96" s="35"/>
      <c r="JZ96" s="35"/>
      <c r="KA96" s="35"/>
      <c r="KB96" s="35"/>
      <c r="KC96" s="35"/>
      <c r="KD96" s="35"/>
      <c r="KE96" s="35"/>
      <c r="KF96" s="35"/>
      <c r="KG96" s="35"/>
      <c r="KH96" s="35"/>
      <c r="KI96" s="35"/>
      <c r="KJ96" s="35"/>
    </row>
    <row r="97" spans="1:296" s="43" customFormat="1" ht="63" x14ac:dyDescent="0.3">
      <c r="A97" s="595" t="s">
        <v>590</v>
      </c>
      <c r="B97" s="9" t="s">
        <v>516</v>
      </c>
      <c r="C97" s="75">
        <f>ROUNDUP('7990NTP-P'!M$43*0.45,2)</f>
        <v>0</v>
      </c>
      <c r="D97" s="69"/>
      <c r="E97" s="596" t="s">
        <v>590</v>
      </c>
      <c r="F97" s="9" t="s">
        <v>516</v>
      </c>
      <c r="G97" s="77">
        <f>ROUNDUP('7990NTP-P'!N$43*0.45,2)</f>
        <v>0</v>
      </c>
      <c r="H97" s="71"/>
      <c r="I97" s="595" t="s">
        <v>590</v>
      </c>
      <c r="J97" s="9" t="s">
        <v>516</v>
      </c>
      <c r="K97" s="77">
        <f>ROUNDUP('7990NTP-P'!O$43*0.45,2)</f>
        <v>0</v>
      </c>
      <c r="L97" s="71"/>
      <c r="M97" s="596" t="s">
        <v>618</v>
      </c>
      <c r="N97" s="194" t="s">
        <v>517</v>
      </c>
      <c r="O97" s="77">
        <f>ROUNDUP('7990NTP-P'!P$43*0.45,2)</f>
        <v>0</v>
      </c>
      <c r="P97" s="71"/>
      <c r="Q97" s="596" t="s">
        <v>618</v>
      </c>
      <c r="R97" s="194" t="s">
        <v>517</v>
      </c>
      <c r="S97" s="77">
        <f>ROUNDUP('7990NTP-P'!Q$43*0.45,2)</f>
        <v>0</v>
      </c>
      <c r="T97" s="71"/>
      <c r="U97" s="596" t="s">
        <v>618</v>
      </c>
      <c r="V97" s="194" t="s">
        <v>517</v>
      </c>
      <c r="W97" s="77">
        <f>ROUNDUP('7990NTP-P'!R$43*0.45,2)</f>
        <v>0</v>
      </c>
      <c r="X97" s="71"/>
      <c r="Y97" s="596" t="s">
        <v>618</v>
      </c>
      <c r="Z97" s="194" t="s">
        <v>517</v>
      </c>
      <c r="AA97" s="77">
        <f>ROUNDUP('7990NTP-P'!S$43*0.45,2)</f>
        <v>0</v>
      </c>
      <c r="AB97" s="71"/>
      <c r="AC97" s="596" t="s">
        <v>618</v>
      </c>
      <c r="AD97" s="194" t="s">
        <v>517</v>
      </c>
      <c r="AE97" s="77">
        <f>ROUNDUP('7990NTP-P'!T$43*0.45,2)</f>
        <v>0</v>
      </c>
      <c r="AF97" s="71"/>
      <c r="AG97" s="596" t="s">
        <v>618</v>
      </c>
      <c r="AH97" s="194" t="s">
        <v>517</v>
      </c>
      <c r="AI97" s="77">
        <f>ROUNDUP('7990NTP-P'!U$43*0.45,2)</f>
        <v>0</v>
      </c>
      <c r="AJ97" s="71"/>
      <c r="AK97" s="63">
        <f>IF(C97+G97+K97+O97+S97+W97+AA97&gt;0,C97+G97+K97+O97+S97+W97+AA97+AE97+AI97,0)</f>
        <v>0</v>
      </c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  <c r="IX97" s="35"/>
      <c r="IY97" s="35"/>
      <c r="IZ97" s="35"/>
      <c r="JA97" s="35"/>
      <c r="JB97" s="35"/>
      <c r="JC97" s="35"/>
      <c r="JD97" s="35"/>
      <c r="JE97" s="35"/>
      <c r="JF97" s="35"/>
      <c r="JG97" s="35"/>
      <c r="JH97" s="35"/>
      <c r="JI97" s="35"/>
      <c r="JJ97" s="35"/>
      <c r="JK97" s="35"/>
      <c r="JL97" s="35"/>
      <c r="JM97" s="35"/>
      <c r="JN97" s="35"/>
      <c r="JO97" s="35"/>
      <c r="JP97" s="35"/>
      <c r="JQ97" s="35"/>
      <c r="JR97" s="35"/>
      <c r="JS97" s="35"/>
      <c r="JT97" s="35"/>
      <c r="JU97" s="35"/>
      <c r="JV97" s="35"/>
      <c r="JW97" s="35"/>
      <c r="JX97" s="35"/>
      <c r="JY97" s="35"/>
      <c r="JZ97" s="35"/>
      <c r="KA97" s="35"/>
      <c r="KB97" s="35"/>
      <c r="KC97" s="35"/>
      <c r="KD97" s="35"/>
      <c r="KE97" s="35"/>
      <c r="KF97" s="35"/>
      <c r="KG97" s="35"/>
      <c r="KH97" s="35"/>
      <c r="KI97" s="35"/>
      <c r="KJ97" s="35"/>
    </row>
    <row r="98" spans="1:296" s="43" customFormat="1" ht="13" x14ac:dyDescent="0.3">
      <c r="A98" s="410"/>
      <c r="B98" s="408"/>
      <c r="C98" s="407"/>
      <c r="D98" s="403"/>
      <c r="E98" s="411"/>
      <c r="F98" s="408"/>
      <c r="G98" s="407"/>
      <c r="H98" s="404"/>
      <c r="I98" s="406"/>
      <c r="J98" s="408"/>
      <c r="K98" s="407"/>
      <c r="L98" s="404"/>
      <c r="M98" s="406"/>
      <c r="N98" s="408"/>
      <c r="O98" s="407"/>
      <c r="P98" s="404"/>
      <c r="Q98" s="406"/>
      <c r="R98" s="408"/>
      <c r="S98" s="407"/>
      <c r="T98" s="404"/>
      <c r="U98" s="406"/>
      <c r="V98" s="408"/>
      <c r="W98" s="407"/>
      <c r="X98" s="404"/>
      <c r="Y98" s="406"/>
      <c r="Z98" s="408"/>
      <c r="AA98" s="407"/>
      <c r="AB98" s="404"/>
      <c r="AC98" s="406"/>
      <c r="AD98" s="408"/>
      <c r="AE98" s="407"/>
      <c r="AF98" s="404"/>
      <c r="AG98" s="406"/>
      <c r="AH98" s="408"/>
      <c r="AI98" s="407"/>
      <c r="AJ98" s="404"/>
      <c r="AK98" s="40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  <c r="IX98" s="35"/>
      <c r="IY98" s="35"/>
      <c r="IZ98" s="35"/>
      <c r="JA98" s="35"/>
      <c r="JB98" s="35"/>
      <c r="JC98" s="35"/>
      <c r="JD98" s="35"/>
      <c r="JE98" s="35"/>
      <c r="JF98" s="35"/>
      <c r="JG98" s="35"/>
      <c r="JH98" s="35"/>
      <c r="JI98" s="35"/>
      <c r="JJ98" s="35"/>
      <c r="JK98" s="35"/>
      <c r="JL98" s="35"/>
      <c r="JM98" s="35"/>
      <c r="JN98" s="35"/>
      <c r="JO98" s="35"/>
      <c r="JP98" s="35"/>
      <c r="JQ98" s="35"/>
      <c r="JR98" s="35"/>
      <c r="JS98" s="35"/>
      <c r="JT98" s="35"/>
      <c r="JU98" s="35"/>
      <c r="JV98" s="35"/>
      <c r="JW98" s="35"/>
      <c r="JX98" s="35"/>
      <c r="JY98" s="35"/>
      <c r="JZ98" s="35"/>
      <c r="KA98" s="35"/>
      <c r="KB98" s="35"/>
      <c r="KC98" s="35"/>
      <c r="KD98" s="35"/>
      <c r="KE98" s="35"/>
      <c r="KF98" s="35"/>
      <c r="KG98" s="35"/>
      <c r="KH98" s="35"/>
      <c r="KI98" s="35"/>
      <c r="KJ98" s="35"/>
    </row>
    <row r="99" spans="1:296" s="43" customFormat="1" ht="62.5" x14ac:dyDescent="0.25">
      <c r="A99" s="8" t="s">
        <v>387</v>
      </c>
      <c r="B99" s="9" t="s">
        <v>389</v>
      </c>
      <c r="C99" s="75">
        <f>ROUNDDOWN('7990NTP-P'!M$44-('7990NTP-P'!M$44*0.3066),2)</f>
        <v>0</v>
      </c>
      <c r="D99" s="76">
        <f>'7990NTP-P'!C44</f>
        <v>0</v>
      </c>
      <c r="E99" s="26" t="s">
        <v>387</v>
      </c>
      <c r="F99" s="16" t="s">
        <v>389</v>
      </c>
      <c r="G99" s="77">
        <f>ROUNDDOWN('7990NTP-P'!N$44-('7990NTP-P'!N$44*0.3066),2)</f>
        <v>0</v>
      </c>
      <c r="H99" s="78">
        <f>'7990NTP-P'!D44</f>
        <v>0</v>
      </c>
      <c r="I99" s="195" t="s">
        <v>399</v>
      </c>
      <c r="J99" s="194" t="s">
        <v>389</v>
      </c>
      <c r="K99" s="77">
        <f>ROUNDDOWN('7990NTP-P'!O$44-('7990NTP-P'!O$44*0.3066),2)</f>
        <v>0</v>
      </c>
      <c r="L99" s="78">
        <f>'7990NTP-P'!E44</f>
        <v>0</v>
      </c>
      <c r="M99" s="195" t="s">
        <v>399</v>
      </c>
      <c r="N99" s="194" t="s">
        <v>389</v>
      </c>
      <c r="O99" s="77">
        <f>ROUNDDOWN('7990NTP-P'!P$44-('7990NTP-P'!P$44*0.3066),2)</f>
        <v>0</v>
      </c>
      <c r="P99" s="78">
        <f>'7990NTP-P'!F44</f>
        <v>0</v>
      </c>
      <c r="Q99" s="195" t="s">
        <v>399</v>
      </c>
      <c r="R99" s="194" t="s">
        <v>389</v>
      </c>
      <c r="S99" s="77">
        <f>ROUNDDOWN('7990NTP-P'!Q$44-('7990NTP-P'!Q$44*0.3066),2)</f>
        <v>0</v>
      </c>
      <c r="T99" s="78">
        <f>'7990NTP-P'!G44</f>
        <v>0</v>
      </c>
      <c r="U99" s="195" t="s">
        <v>399</v>
      </c>
      <c r="V99" s="194" t="s">
        <v>389</v>
      </c>
      <c r="W99" s="77">
        <f>ROUNDDOWN('7990NTP-P'!R$44-('7990NTP-P'!R$44*0.3066),2)</f>
        <v>0</v>
      </c>
      <c r="X99" s="78">
        <f>'7990NTP-P'!H44</f>
        <v>0</v>
      </c>
      <c r="Y99" s="195" t="s">
        <v>399</v>
      </c>
      <c r="Z99" s="194" t="s">
        <v>389</v>
      </c>
      <c r="AA99" s="77">
        <f>ROUNDDOWN('7990NTP-P'!S$44-('7990NTP-P'!S$44*0.3066),2)</f>
        <v>0</v>
      </c>
      <c r="AB99" s="78">
        <f>'7990NTP-P'!I44</f>
        <v>0</v>
      </c>
      <c r="AC99" s="195" t="s">
        <v>399</v>
      </c>
      <c r="AD99" s="194" t="s">
        <v>389</v>
      </c>
      <c r="AE99" s="77">
        <f>ROUNDDOWN('7990NTP-P'!T$44-('7990NTP-P'!T$44*0.3066),2)</f>
        <v>0</v>
      </c>
      <c r="AF99" s="78">
        <f>'7990NTP-P'!J44</f>
        <v>0</v>
      </c>
      <c r="AG99" s="195" t="s">
        <v>399</v>
      </c>
      <c r="AH99" s="194" t="s">
        <v>389</v>
      </c>
      <c r="AI99" s="77">
        <f>ROUNDDOWN('7990NTP-P'!U$44-('7990NTP-P'!U$44*0.3066),2)</f>
        <v>0</v>
      </c>
      <c r="AJ99" s="78">
        <f>'7990NTP-P'!K44</f>
        <v>0</v>
      </c>
      <c r="AK99" s="63">
        <f>IF(C99+G99+K99+O99+S99+W99+AA99&gt;0,C99+G99+K99+O99+S99+W99+AA99+AE99+AI99,0)</f>
        <v>0</v>
      </c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  <c r="IX99" s="35"/>
      <c r="IY99" s="35"/>
      <c r="IZ99" s="35"/>
      <c r="JA99" s="35"/>
      <c r="JB99" s="35"/>
      <c r="JC99" s="35"/>
      <c r="JD99" s="35"/>
      <c r="JE99" s="35"/>
      <c r="JF99" s="35"/>
      <c r="JG99" s="35"/>
      <c r="JH99" s="35"/>
      <c r="JI99" s="35"/>
      <c r="JJ99" s="35"/>
      <c r="JK99" s="35"/>
      <c r="JL99" s="35"/>
      <c r="JM99" s="35"/>
      <c r="JN99" s="35"/>
      <c r="JO99" s="35"/>
      <c r="JP99" s="35"/>
      <c r="JQ99" s="35"/>
      <c r="JR99" s="35"/>
      <c r="JS99" s="35"/>
      <c r="JT99" s="35"/>
      <c r="JU99" s="35"/>
      <c r="JV99" s="35"/>
      <c r="JW99" s="35"/>
      <c r="JX99" s="35"/>
      <c r="JY99" s="35"/>
      <c r="JZ99" s="35"/>
      <c r="KA99" s="35"/>
      <c r="KB99" s="35"/>
      <c r="KC99" s="35"/>
      <c r="KD99" s="35"/>
      <c r="KE99" s="35"/>
      <c r="KF99" s="35"/>
      <c r="KG99" s="35"/>
      <c r="KH99" s="35"/>
      <c r="KI99" s="35"/>
      <c r="KJ99" s="35"/>
    </row>
    <row r="100" spans="1:296" s="43" customFormat="1" ht="63" x14ac:dyDescent="0.3">
      <c r="A100" s="8" t="s">
        <v>388</v>
      </c>
      <c r="B100" s="9" t="s">
        <v>390</v>
      </c>
      <c r="C100" s="75">
        <f>ROUNDUP('7990NTP-P'!M$44*0.3066,2)</f>
        <v>0</v>
      </c>
      <c r="D100" s="69"/>
      <c r="E100" s="26" t="s">
        <v>388</v>
      </c>
      <c r="F100" s="16" t="s">
        <v>390</v>
      </c>
      <c r="G100" s="77">
        <f>ROUNDUP('7990NTP-P'!N$44*0.3066,2)</f>
        <v>0</v>
      </c>
      <c r="H100" s="71"/>
      <c r="I100" s="195" t="s">
        <v>400</v>
      </c>
      <c r="J100" s="194" t="s">
        <v>401</v>
      </c>
      <c r="K100" s="77">
        <f>ROUNDUP('7990NTP-P'!O$44*0.3066,2)</f>
        <v>0</v>
      </c>
      <c r="L100" s="71"/>
      <c r="M100" s="195" t="s">
        <v>400</v>
      </c>
      <c r="N100" s="194" t="s">
        <v>401</v>
      </c>
      <c r="O100" s="77">
        <f>ROUNDUP('7990NTP-P'!P$44*0.3066,2)</f>
        <v>0</v>
      </c>
      <c r="P100" s="71"/>
      <c r="Q100" s="195" t="s">
        <v>400</v>
      </c>
      <c r="R100" s="194" t="s">
        <v>401</v>
      </c>
      <c r="S100" s="77">
        <f>ROUNDUP('7990NTP-P'!Q$44*0.3066,2)</f>
        <v>0</v>
      </c>
      <c r="T100" s="71"/>
      <c r="U100" s="195" t="s">
        <v>400</v>
      </c>
      <c r="V100" s="194" t="s">
        <v>401</v>
      </c>
      <c r="W100" s="77">
        <f>ROUNDUP('7990NTP-P'!R$44*0.3066,2)</f>
        <v>0</v>
      </c>
      <c r="X100" s="71"/>
      <c r="Y100" s="195" t="s">
        <v>400</v>
      </c>
      <c r="Z100" s="194" t="s">
        <v>401</v>
      </c>
      <c r="AA100" s="77">
        <f>ROUNDUP('7990NTP-P'!S$44*0.3066,2)</f>
        <v>0</v>
      </c>
      <c r="AB100" s="71"/>
      <c r="AC100" s="195" t="s">
        <v>400</v>
      </c>
      <c r="AD100" s="194" t="s">
        <v>401</v>
      </c>
      <c r="AE100" s="77">
        <f>ROUNDUP('7990NTP-P'!T$44*0.3066,2)</f>
        <v>0</v>
      </c>
      <c r="AF100" s="71"/>
      <c r="AG100" s="195" t="s">
        <v>400</v>
      </c>
      <c r="AH100" s="194" t="s">
        <v>401</v>
      </c>
      <c r="AI100" s="77">
        <f>ROUNDUP('7990NTP-P'!U$44*0.3066,2)</f>
        <v>0</v>
      </c>
      <c r="AJ100" s="71"/>
      <c r="AK100" s="63">
        <f>IF(C100+G100+K100+O100+S100+W100+AA100&gt;0,C100+G100+K100+O100+S100+W100+AA100+AE100+AI100,0)</f>
        <v>0</v>
      </c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  <c r="IX100" s="35"/>
      <c r="IY100" s="35"/>
      <c r="IZ100" s="35"/>
      <c r="JA100" s="35"/>
      <c r="JB100" s="35"/>
      <c r="JC100" s="35"/>
      <c r="JD100" s="35"/>
      <c r="JE100" s="35"/>
      <c r="JF100" s="35"/>
      <c r="JG100" s="35"/>
      <c r="JH100" s="35"/>
      <c r="JI100" s="35"/>
      <c r="JJ100" s="35"/>
      <c r="JK100" s="35"/>
      <c r="JL100" s="35"/>
      <c r="JM100" s="35"/>
      <c r="JN100" s="35"/>
      <c r="JO100" s="35"/>
      <c r="JP100" s="35"/>
      <c r="JQ100" s="35"/>
      <c r="JR100" s="35"/>
      <c r="JS100" s="35"/>
      <c r="JT100" s="35"/>
      <c r="JU100" s="35"/>
      <c r="JV100" s="35"/>
      <c r="JW100" s="35"/>
      <c r="JX100" s="35"/>
      <c r="JY100" s="35"/>
      <c r="JZ100" s="35"/>
      <c r="KA100" s="35"/>
      <c r="KB100" s="35"/>
      <c r="KC100" s="35"/>
      <c r="KD100" s="35"/>
      <c r="KE100" s="35"/>
      <c r="KF100" s="35"/>
      <c r="KG100" s="35"/>
      <c r="KH100" s="35"/>
      <c r="KI100" s="35"/>
      <c r="KJ100" s="35"/>
    </row>
    <row r="101" spans="1:296" s="43" customFormat="1" ht="13" x14ac:dyDescent="0.3">
      <c r="A101" s="82"/>
      <c r="B101" s="12"/>
      <c r="C101" s="68"/>
      <c r="D101" s="69"/>
      <c r="E101" s="81"/>
      <c r="F101" s="17"/>
      <c r="G101" s="70"/>
      <c r="H101" s="71"/>
      <c r="I101" s="81"/>
      <c r="J101" s="17"/>
      <c r="K101" s="70"/>
      <c r="L101" s="71"/>
      <c r="M101" s="81"/>
      <c r="N101" s="17"/>
      <c r="O101" s="70"/>
      <c r="P101" s="71"/>
      <c r="Q101" s="81"/>
      <c r="R101" s="17"/>
      <c r="S101" s="70"/>
      <c r="T101" s="71"/>
      <c r="U101" s="81"/>
      <c r="V101" s="17"/>
      <c r="W101" s="70"/>
      <c r="X101" s="71"/>
      <c r="Y101" s="81"/>
      <c r="Z101" s="17"/>
      <c r="AA101" s="70"/>
      <c r="AB101" s="71"/>
      <c r="AC101" s="81"/>
      <c r="AD101" s="17"/>
      <c r="AE101" s="70"/>
      <c r="AF101" s="71"/>
      <c r="AG101" s="81"/>
      <c r="AH101" s="17"/>
      <c r="AI101" s="70"/>
      <c r="AJ101" s="71"/>
      <c r="AK101" s="63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  <c r="IX101" s="35"/>
      <c r="IY101" s="35"/>
      <c r="IZ101" s="35"/>
      <c r="JA101" s="35"/>
      <c r="JB101" s="35"/>
      <c r="JC101" s="35"/>
      <c r="JD101" s="35"/>
      <c r="JE101" s="35"/>
      <c r="JF101" s="35"/>
      <c r="JG101" s="35"/>
      <c r="JH101" s="35"/>
      <c r="JI101" s="35"/>
      <c r="JJ101" s="35"/>
      <c r="JK101" s="35"/>
      <c r="JL101" s="35"/>
      <c r="JM101" s="35"/>
      <c r="JN101" s="35"/>
      <c r="JO101" s="35"/>
      <c r="JP101" s="35"/>
      <c r="JQ101" s="35"/>
      <c r="JR101" s="35"/>
      <c r="JS101" s="35"/>
      <c r="JT101" s="35"/>
      <c r="JU101" s="35"/>
      <c r="JV101" s="35"/>
      <c r="JW101" s="35"/>
      <c r="JX101" s="35"/>
      <c r="JY101" s="35"/>
      <c r="JZ101" s="35"/>
      <c r="KA101" s="35"/>
      <c r="KB101" s="35"/>
      <c r="KC101" s="35"/>
      <c r="KD101" s="35"/>
      <c r="KE101" s="35"/>
      <c r="KF101" s="35"/>
      <c r="KG101" s="35"/>
      <c r="KH101" s="35"/>
      <c r="KI101" s="35"/>
      <c r="KJ101" s="35"/>
    </row>
    <row r="102" spans="1:296" s="43" customFormat="1" ht="62.5" x14ac:dyDescent="0.25">
      <c r="A102" s="599" t="s">
        <v>591</v>
      </c>
      <c r="B102" s="9" t="s">
        <v>518</v>
      </c>
      <c r="C102" s="75">
        <f>ROUNDDOWN('7990NTP-P'!M$45-('7990NTP-P'!M$45*0.315),2)</f>
        <v>0</v>
      </c>
      <c r="D102" s="76">
        <f>'7990NTP-P'!C45</f>
        <v>0</v>
      </c>
      <c r="E102" s="596" t="s">
        <v>591</v>
      </c>
      <c r="F102" s="9" t="s">
        <v>518</v>
      </c>
      <c r="G102" s="77">
        <f>ROUNDDOWN('7990NTP-P'!N$45-('7990NTP-P'!N$45*0.315),2)</f>
        <v>0</v>
      </c>
      <c r="H102" s="78">
        <f>'7990NTP-P'!D45</f>
        <v>0</v>
      </c>
      <c r="I102" s="599" t="s">
        <v>591</v>
      </c>
      <c r="J102" s="9" t="s">
        <v>518</v>
      </c>
      <c r="K102" s="77">
        <f>ROUNDDOWN('7990NTP-P'!O$45-('7990NTP-P'!O$45*0.315),2)</f>
        <v>0</v>
      </c>
      <c r="L102" s="78">
        <f>'7990NTP-P'!E45</f>
        <v>0</v>
      </c>
      <c r="M102" s="596" t="s">
        <v>619</v>
      </c>
      <c r="N102" s="9" t="s">
        <v>518</v>
      </c>
      <c r="O102" s="77">
        <f>ROUNDDOWN('7990NTP-P'!P$45-('7990NTP-P'!P$45*0.315),2)</f>
        <v>0</v>
      </c>
      <c r="P102" s="78">
        <f>'7990NTP-P'!F45</f>
        <v>0</v>
      </c>
      <c r="Q102" s="596" t="s">
        <v>619</v>
      </c>
      <c r="R102" s="9" t="s">
        <v>518</v>
      </c>
      <c r="S102" s="77">
        <f>ROUNDDOWN('7990NTP-P'!Q$45-('7990NTP-P'!Q$45*0.315),2)</f>
        <v>0</v>
      </c>
      <c r="T102" s="78">
        <f>'7990NTP-P'!G45</f>
        <v>0</v>
      </c>
      <c r="U102" s="596" t="s">
        <v>619</v>
      </c>
      <c r="V102" s="9" t="s">
        <v>518</v>
      </c>
      <c r="W102" s="77">
        <f>ROUNDDOWN('7990NTP-P'!R$45-('7990NTP-P'!R$45*0.315),2)</f>
        <v>0</v>
      </c>
      <c r="X102" s="78">
        <f>'7990NTP-P'!H45</f>
        <v>0</v>
      </c>
      <c r="Y102" s="596" t="s">
        <v>619</v>
      </c>
      <c r="Z102" s="9" t="s">
        <v>518</v>
      </c>
      <c r="AA102" s="77">
        <f>ROUNDDOWN('7990NTP-P'!S$45-('7990NTP-P'!S$45*0.315),2)</f>
        <v>0</v>
      </c>
      <c r="AB102" s="78">
        <f>'7990NTP-P'!I45</f>
        <v>0</v>
      </c>
      <c r="AC102" s="596" t="s">
        <v>619</v>
      </c>
      <c r="AD102" s="9" t="s">
        <v>518</v>
      </c>
      <c r="AE102" s="77">
        <f>ROUNDDOWN('7990NTP-P'!T$45-('7990NTP-P'!T$45*0.315),2)</f>
        <v>0</v>
      </c>
      <c r="AF102" s="78">
        <f>'7990NTP-P'!J45</f>
        <v>0</v>
      </c>
      <c r="AG102" s="596" t="s">
        <v>619</v>
      </c>
      <c r="AH102" s="9" t="s">
        <v>518</v>
      </c>
      <c r="AI102" s="77">
        <f>ROUNDDOWN('7990NTP-P'!U$45-('7990NTP-P'!U$45*0.315),2)</f>
        <v>0</v>
      </c>
      <c r="AJ102" s="78">
        <f>'7990NTP-P'!K45</f>
        <v>0</v>
      </c>
      <c r="AK102" s="63">
        <f>IF(C102+G102+K102+O102+S102+W102+AA102&gt;0,C102+G102+K102+O102+S102+W102+AA102+AE102+AI102,0)</f>
        <v>0</v>
      </c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  <c r="IX102" s="35"/>
      <c r="IY102" s="35"/>
      <c r="IZ102" s="35"/>
      <c r="JA102" s="35"/>
      <c r="JB102" s="35"/>
      <c r="JC102" s="35"/>
      <c r="JD102" s="35"/>
      <c r="JE102" s="35"/>
      <c r="JF102" s="35"/>
      <c r="JG102" s="35"/>
      <c r="JH102" s="35"/>
      <c r="JI102" s="35"/>
      <c r="JJ102" s="35"/>
      <c r="JK102" s="35"/>
      <c r="JL102" s="35"/>
      <c r="JM102" s="35"/>
      <c r="JN102" s="35"/>
      <c r="JO102" s="35"/>
      <c r="JP102" s="35"/>
      <c r="JQ102" s="35"/>
      <c r="JR102" s="35"/>
      <c r="JS102" s="35"/>
      <c r="JT102" s="35"/>
      <c r="JU102" s="35"/>
      <c r="JV102" s="35"/>
      <c r="JW102" s="35"/>
      <c r="JX102" s="35"/>
      <c r="JY102" s="35"/>
      <c r="JZ102" s="35"/>
      <c r="KA102" s="35"/>
      <c r="KB102" s="35"/>
      <c r="KC102" s="35"/>
      <c r="KD102" s="35"/>
      <c r="KE102" s="35"/>
      <c r="KF102" s="35"/>
      <c r="KG102" s="35"/>
      <c r="KH102" s="35"/>
      <c r="KI102" s="35"/>
      <c r="KJ102" s="35"/>
    </row>
    <row r="103" spans="1:296" s="43" customFormat="1" ht="63" x14ac:dyDescent="0.3">
      <c r="A103" s="599" t="s">
        <v>592</v>
      </c>
      <c r="B103" s="9" t="s">
        <v>519</v>
      </c>
      <c r="C103" s="75">
        <f>ROUNDUP('7990NTP-P'!M$45*0.315,2)</f>
        <v>0</v>
      </c>
      <c r="D103" s="69"/>
      <c r="E103" s="596" t="s">
        <v>592</v>
      </c>
      <c r="F103" s="9" t="s">
        <v>519</v>
      </c>
      <c r="G103" s="77">
        <f>ROUNDUP('7990NTP-P'!N$45*0.315,2)</f>
        <v>0</v>
      </c>
      <c r="H103" s="71"/>
      <c r="I103" s="599" t="s">
        <v>592</v>
      </c>
      <c r="J103" s="9" t="s">
        <v>519</v>
      </c>
      <c r="K103" s="77">
        <f>ROUNDUP('7990NTP-P'!O$45*0.315,2)</f>
        <v>0</v>
      </c>
      <c r="L103" s="71"/>
      <c r="M103" s="596" t="s">
        <v>620</v>
      </c>
      <c r="N103" s="9" t="s">
        <v>520</v>
      </c>
      <c r="O103" s="77">
        <f>ROUNDUP('7990NTP-P'!P$45*0.315,2)</f>
        <v>0</v>
      </c>
      <c r="P103" s="71"/>
      <c r="Q103" s="596" t="s">
        <v>620</v>
      </c>
      <c r="R103" s="9" t="s">
        <v>520</v>
      </c>
      <c r="S103" s="77">
        <f>ROUNDUP('7990NTP-P'!Q$45*0.315,2)</f>
        <v>0</v>
      </c>
      <c r="T103" s="71"/>
      <c r="U103" s="596" t="s">
        <v>620</v>
      </c>
      <c r="V103" s="9" t="s">
        <v>520</v>
      </c>
      <c r="W103" s="77">
        <f>ROUNDUP('7990NTP-P'!R$45*0.315,2)</f>
        <v>0</v>
      </c>
      <c r="X103" s="71"/>
      <c r="Y103" s="596" t="s">
        <v>620</v>
      </c>
      <c r="Z103" s="9" t="s">
        <v>520</v>
      </c>
      <c r="AA103" s="77">
        <f>ROUNDUP('7990NTP-P'!S$45*0.315,2)</f>
        <v>0</v>
      </c>
      <c r="AB103" s="71"/>
      <c r="AC103" s="596" t="s">
        <v>620</v>
      </c>
      <c r="AD103" s="9" t="s">
        <v>520</v>
      </c>
      <c r="AE103" s="77">
        <f>ROUNDUP('7990NTP-P'!T$45*0.315,2)</f>
        <v>0</v>
      </c>
      <c r="AF103" s="71"/>
      <c r="AG103" s="596" t="s">
        <v>620</v>
      </c>
      <c r="AH103" s="9" t="s">
        <v>520</v>
      </c>
      <c r="AI103" s="77">
        <f>ROUNDUP('7990NTP-P'!U$45*0.315,2)</f>
        <v>0</v>
      </c>
      <c r="AJ103" s="71"/>
      <c r="AK103" s="63">
        <f>IF(C103+G103+K103+O103+S103+W103+AA103&gt;0,C103+G103+K103+O103+S103+W103+AA103+AE103+AI103,0)</f>
        <v>0</v>
      </c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  <c r="IX103" s="35"/>
      <c r="IY103" s="35"/>
      <c r="IZ103" s="35"/>
      <c r="JA103" s="35"/>
      <c r="JB103" s="35"/>
      <c r="JC103" s="35"/>
      <c r="JD103" s="35"/>
      <c r="JE103" s="35"/>
      <c r="JF103" s="35"/>
      <c r="JG103" s="35"/>
      <c r="JH103" s="35"/>
      <c r="JI103" s="35"/>
      <c r="JJ103" s="35"/>
      <c r="JK103" s="35"/>
      <c r="JL103" s="35"/>
      <c r="JM103" s="35"/>
      <c r="JN103" s="35"/>
      <c r="JO103" s="35"/>
      <c r="JP103" s="35"/>
      <c r="JQ103" s="35"/>
      <c r="JR103" s="35"/>
      <c r="JS103" s="35"/>
      <c r="JT103" s="35"/>
      <c r="JU103" s="35"/>
      <c r="JV103" s="35"/>
      <c r="JW103" s="35"/>
      <c r="JX103" s="35"/>
      <c r="JY103" s="35"/>
      <c r="JZ103" s="35"/>
      <c r="KA103" s="35"/>
      <c r="KB103" s="35"/>
      <c r="KC103" s="35"/>
      <c r="KD103" s="35"/>
      <c r="KE103" s="35"/>
      <c r="KF103" s="35"/>
      <c r="KG103" s="35"/>
      <c r="KH103" s="35"/>
      <c r="KI103" s="35"/>
      <c r="KJ103" s="35"/>
    </row>
    <row r="104" spans="1:296" s="43" customFormat="1" ht="13" x14ac:dyDescent="0.3">
      <c r="A104" s="412"/>
      <c r="B104" s="408"/>
      <c r="C104" s="402"/>
      <c r="D104" s="403"/>
      <c r="E104" s="413"/>
      <c r="F104" s="408"/>
      <c r="G104" s="402"/>
      <c r="H104" s="404"/>
      <c r="I104" s="413"/>
      <c r="J104" s="408"/>
      <c r="K104" s="402"/>
      <c r="L104" s="404"/>
      <c r="M104" s="413"/>
      <c r="N104" s="408"/>
      <c r="O104" s="402"/>
      <c r="P104" s="404"/>
      <c r="Q104" s="413"/>
      <c r="R104" s="408"/>
      <c r="S104" s="402"/>
      <c r="T104" s="404"/>
      <c r="U104" s="413"/>
      <c r="V104" s="408"/>
      <c r="W104" s="402"/>
      <c r="X104" s="404"/>
      <c r="Y104" s="413"/>
      <c r="Z104" s="408"/>
      <c r="AA104" s="402"/>
      <c r="AB104" s="404"/>
      <c r="AC104" s="413"/>
      <c r="AD104" s="408"/>
      <c r="AE104" s="402"/>
      <c r="AF104" s="404"/>
      <c r="AG104" s="413"/>
      <c r="AH104" s="408"/>
      <c r="AI104" s="402"/>
      <c r="AJ104" s="404"/>
      <c r="AK104" s="40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  <c r="IX104" s="35"/>
      <c r="IY104" s="35"/>
      <c r="IZ104" s="35"/>
      <c r="JA104" s="35"/>
      <c r="JB104" s="35"/>
      <c r="JC104" s="35"/>
      <c r="JD104" s="35"/>
      <c r="JE104" s="35"/>
      <c r="JF104" s="35"/>
      <c r="JG104" s="35"/>
      <c r="JH104" s="35"/>
      <c r="JI104" s="35"/>
      <c r="JJ104" s="35"/>
      <c r="JK104" s="35"/>
      <c r="JL104" s="35"/>
      <c r="JM104" s="35"/>
      <c r="JN104" s="35"/>
      <c r="JO104" s="35"/>
      <c r="JP104" s="35"/>
      <c r="JQ104" s="35"/>
      <c r="JR104" s="35"/>
      <c r="JS104" s="35"/>
      <c r="JT104" s="35"/>
      <c r="JU104" s="35"/>
      <c r="JV104" s="35"/>
      <c r="JW104" s="35"/>
      <c r="JX104" s="35"/>
      <c r="JY104" s="35"/>
      <c r="JZ104" s="35"/>
      <c r="KA104" s="35"/>
      <c r="KB104" s="35"/>
      <c r="KC104" s="35"/>
      <c r="KD104" s="35"/>
      <c r="KE104" s="35"/>
      <c r="KF104" s="35"/>
      <c r="KG104" s="35"/>
      <c r="KH104" s="35"/>
      <c r="KI104" s="35"/>
      <c r="KJ104" s="35"/>
    </row>
    <row r="105" spans="1:296" s="43" customFormat="1" ht="75" x14ac:dyDescent="0.25">
      <c r="A105" s="2" t="s">
        <v>187</v>
      </c>
      <c r="B105" s="9" t="s">
        <v>185</v>
      </c>
      <c r="C105" s="75">
        <f>ROUNDDOWN('7990NTP-P'!M46-('7990NTP-P'!M46*0.438),2)</f>
        <v>0</v>
      </c>
      <c r="D105" s="76">
        <f>'7990NTP-P'!C46</f>
        <v>0</v>
      </c>
      <c r="E105" s="24" t="s">
        <v>187</v>
      </c>
      <c r="F105" s="16" t="s">
        <v>185</v>
      </c>
      <c r="G105" s="77">
        <f>ROUNDDOWN('7990NTP-P'!N46-('7990NTP-P'!N46*0.438),2)</f>
        <v>0</v>
      </c>
      <c r="H105" s="78">
        <f>'7990NTP-P'!D46</f>
        <v>0</v>
      </c>
      <c r="I105" s="24" t="s">
        <v>187</v>
      </c>
      <c r="J105" s="16" t="s">
        <v>185</v>
      </c>
      <c r="K105" s="77">
        <f>ROUNDDOWN('7990NTP-P'!O46-('7990NTP-P'!O46*0.438),2)</f>
        <v>0</v>
      </c>
      <c r="L105" s="78">
        <f>'7990NTP-P'!E46</f>
        <v>0</v>
      </c>
      <c r="M105" s="24" t="s">
        <v>187</v>
      </c>
      <c r="N105" s="16" t="s">
        <v>185</v>
      </c>
      <c r="O105" s="77">
        <f>ROUNDDOWN('7990NTP-P'!P46-('7990NTP-P'!P46*0.438),2)</f>
        <v>0</v>
      </c>
      <c r="P105" s="78">
        <f>'7990NTP-P'!F46</f>
        <v>0</v>
      </c>
      <c r="Q105" s="24" t="s">
        <v>187</v>
      </c>
      <c r="R105" s="16" t="s">
        <v>185</v>
      </c>
      <c r="S105" s="77">
        <f>ROUNDDOWN('7990NTP-P'!Q46-('7990NTP-P'!Q46*0.438),2)</f>
        <v>0</v>
      </c>
      <c r="T105" s="78">
        <f>'7990NTP-P'!G46</f>
        <v>0</v>
      </c>
      <c r="U105" s="24" t="s">
        <v>187</v>
      </c>
      <c r="V105" s="16" t="s">
        <v>185</v>
      </c>
      <c r="W105" s="77">
        <f>ROUNDDOWN('7990NTP-P'!R46-('7990NTP-P'!R46*0.438),2)</f>
        <v>0</v>
      </c>
      <c r="X105" s="78">
        <f>'7990NTP-P'!H46</f>
        <v>0</v>
      </c>
      <c r="Y105" s="24" t="s">
        <v>187</v>
      </c>
      <c r="Z105" s="16" t="s">
        <v>185</v>
      </c>
      <c r="AA105" s="77">
        <f>ROUNDDOWN('7990NTP-P'!S46-('7990NTP-P'!S46*0.438),2)</f>
        <v>0</v>
      </c>
      <c r="AB105" s="78">
        <f>'7990NTP-P'!I46</f>
        <v>0</v>
      </c>
      <c r="AC105" s="24" t="s">
        <v>187</v>
      </c>
      <c r="AD105" s="16" t="s">
        <v>185</v>
      </c>
      <c r="AE105" s="77">
        <f>ROUNDDOWN('7990NTP-P'!T46-('7990NTP-P'!T46*0.438),2)</f>
        <v>0</v>
      </c>
      <c r="AF105" s="78">
        <f>'7990NTP-P'!J46</f>
        <v>0</v>
      </c>
      <c r="AG105" s="24" t="s">
        <v>187</v>
      </c>
      <c r="AH105" s="16" t="s">
        <v>185</v>
      </c>
      <c r="AI105" s="77">
        <f>ROUNDDOWN('7990NTP-P'!U46-('7990NTP-P'!U46*0.438),2)</f>
        <v>0</v>
      </c>
      <c r="AJ105" s="78">
        <f>'7990NTP-P'!K46</f>
        <v>0</v>
      </c>
      <c r="AK105" s="63">
        <f>IF(C105+G105+K105+O105+S105+W105+AA105&gt;0,C105+G105+K105+O105+S105+W105+AA105+AE105+AI105,0)</f>
        <v>0</v>
      </c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  <c r="JJ105" s="35"/>
      <c r="JK105" s="35"/>
      <c r="JL105" s="35"/>
      <c r="JM105" s="35"/>
      <c r="JN105" s="35"/>
      <c r="JO105" s="35"/>
      <c r="JP105" s="35"/>
      <c r="JQ105" s="35"/>
      <c r="JR105" s="35"/>
      <c r="JS105" s="35"/>
      <c r="JT105" s="35"/>
      <c r="JU105" s="35"/>
      <c r="JV105" s="35"/>
      <c r="JW105" s="35"/>
      <c r="JX105" s="35"/>
      <c r="JY105" s="35"/>
      <c r="JZ105" s="35"/>
      <c r="KA105" s="35"/>
      <c r="KB105" s="35"/>
      <c r="KC105" s="35"/>
      <c r="KD105" s="35"/>
      <c r="KE105" s="35"/>
      <c r="KF105" s="35"/>
      <c r="KG105" s="35"/>
      <c r="KH105" s="35"/>
      <c r="KI105" s="35"/>
      <c r="KJ105" s="35"/>
    </row>
    <row r="106" spans="1:296" s="43" customFormat="1" ht="83.5" customHeight="1" x14ac:dyDescent="0.25">
      <c r="A106" s="2" t="s">
        <v>188</v>
      </c>
      <c r="B106" s="9" t="s">
        <v>186</v>
      </c>
      <c r="C106" s="75">
        <f>ROUNDUP('7990NTP-P'!M46*0.438,2)</f>
        <v>0</v>
      </c>
      <c r="D106" s="76"/>
      <c r="E106" s="24" t="s">
        <v>188</v>
      </c>
      <c r="F106" s="16" t="s">
        <v>186</v>
      </c>
      <c r="G106" s="77">
        <f>ROUNDUP('7990NTP-P'!N46*0.438,2)</f>
        <v>0</v>
      </c>
      <c r="H106" s="78"/>
      <c r="I106" s="24" t="s">
        <v>188</v>
      </c>
      <c r="J106" s="16" t="s">
        <v>186</v>
      </c>
      <c r="K106" s="77">
        <f>ROUNDUP('7990NTP-P'!O46*0.438,2)</f>
        <v>0</v>
      </c>
      <c r="L106" s="78"/>
      <c r="M106" s="24" t="s">
        <v>188</v>
      </c>
      <c r="N106" s="16" t="s">
        <v>186</v>
      </c>
      <c r="O106" s="77">
        <f>ROUNDUP('7990NTP-P'!P46*0.438,2)</f>
        <v>0</v>
      </c>
      <c r="P106" s="78"/>
      <c r="Q106" s="24" t="s">
        <v>188</v>
      </c>
      <c r="R106" s="16" t="s">
        <v>186</v>
      </c>
      <c r="S106" s="77">
        <f>ROUNDUP('7990NTP-P'!Q46*0.438,2)</f>
        <v>0</v>
      </c>
      <c r="T106" s="78"/>
      <c r="U106" s="24" t="s">
        <v>188</v>
      </c>
      <c r="V106" s="16" t="s">
        <v>186</v>
      </c>
      <c r="W106" s="77">
        <f>ROUNDUP('7990NTP-P'!R46*0.438,2)</f>
        <v>0</v>
      </c>
      <c r="X106" s="78"/>
      <c r="Y106" s="24" t="s">
        <v>188</v>
      </c>
      <c r="Z106" s="16" t="s">
        <v>186</v>
      </c>
      <c r="AA106" s="77">
        <f>ROUNDUP('7990NTP-P'!S46*0.438,2)</f>
        <v>0</v>
      </c>
      <c r="AB106" s="78"/>
      <c r="AC106" s="24" t="s">
        <v>188</v>
      </c>
      <c r="AD106" s="16" t="s">
        <v>186</v>
      </c>
      <c r="AE106" s="77">
        <f>ROUNDUP('7990NTP-P'!T46*0.438,2)</f>
        <v>0</v>
      </c>
      <c r="AF106" s="78"/>
      <c r="AG106" s="24" t="s">
        <v>188</v>
      </c>
      <c r="AH106" s="16" t="s">
        <v>186</v>
      </c>
      <c r="AI106" s="77">
        <f>ROUNDUP('7990NTP-P'!U46*0.438,2)</f>
        <v>0</v>
      </c>
      <c r="AJ106" s="78"/>
      <c r="AK106" s="63">
        <f>IF(C106+G106+K106+O106+S106+W106+AA106&gt;0,C106+G106+K106+O106+S106+W106+AA106+AE106+AI106,0)</f>
        <v>0</v>
      </c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  <c r="IX106" s="35"/>
      <c r="IY106" s="35"/>
      <c r="IZ106" s="35"/>
      <c r="JA106" s="35"/>
      <c r="JB106" s="35"/>
      <c r="JC106" s="35"/>
      <c r="JD106" s="35"/>
      <c r="JE106" s="35"/>
      <c r="JF106" s="35"/>
      <c r="JG106" s="35"/>
      <c r="JH106" s="35"/>
      <c r="JI106" s="35"/>
      <c r="JJ106" s="35"/>
      <c r="JK106" s="35"/>
      <c r="JL106" s="35"/>
      <c r="JM106" s="35"/>
      <c r="JN106" s="35"/>
      <c r="JO106" s="35"/>
      <c r="JP106" s="35"/>
      <c r="JQ106" s="35"/>
      <c r="JR106" s="35"/>
      <c r="JS106" s="35"/>
      <c r="JT106" s="35"/>
      <c r="JU106" s="35"/>
      <c r="JV106" s="35"/>
      <c r="JW106" s="35"/>
      <c r="JX106" s="35"/>
      <c r="JY106" s="35"/>
      <c r="JZ106" s="35"/>
      <c r="KA106" s="35"/>
      <c r="KB106" s="35"/>
      <c r="KC106" s="35"/>
      <c r="KD106" s="35"/>
      <c r="KE106" s="35"/>
      <c r="KF106" s="35"/>
      <c r="KG106" s="35"/>
      <c r="KH106" s="35"/>
      <c r="KI106" s="35"/>
      <c r="KJ106" s="35"/>
    </row>
    <row r="107" spans="1:296" s="43" customFormat="1" ht="13" x14ac:dyDescent="0.3">
      <c r="A107" s="79"/>
      <c r="B107" s="9"/>
      <c r="C107" s="75"/>
      <c r="D107" s="69"/>
      <c r="E107" s="60"/>
      <c r="F107" s="16"/>
      <c r="G107" s="77"/>
      <c r="H107" s="71"/>
      <c r="I107" s="60"/>
      <c r="J107" s="16"/>
      <c r="K107" s="77"/>
      <c r="L107" s="71"/>
      <c r="M107" s="60"/>
      <c r="N107" s="16"/>
      <c r="O107" s="77"/>
      <c r="P107" s="71"/>
      <c r="Q107" s="60"/>
      <c r="R107" s="16"/>
      <c r="S107" s="77"/>
      <c r="T107" s="71"/>
      <c r="U107" s="60"/>
      <c r="V107" s="16"/>
      <c r="W107" s="77"/>
      <c r="X107" s="71"/>
      <c r="Y107" s="60"/>
      <c r="Z107" s="16"/>
      <c r="AA107" s="77"/>
      <c r="AB107" s="71"/>
      <c r="AC107" s="60"/>
      <c r="AD107" s="16"/>
      <c r="AE107" s="77"/>
      <c r="AF107" s="71"/>
      <c r="AG107" s="60"/>
      <c r="AH107" s="16"/>
      <c r="AI107" s="77"/>
      <c r="AJ107" s="71"/>
      <c r="AK107" s="63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  <c r="IX107" s="35"/>
      <c r="IY107" s="35"/>
      <c r="IZ107" s="35"/>
      <c r="JA107" s="35"/>
      <c r="JB107" s="35"/>
      <c r="JC107" s="35"/>
      <c r="JD107" s="35"/>
      <c r="JE107" s="35"/>
      <c r="JF107" s="35"/>
      <c r="JG107" s="35"/>
      <c r="JH107" s="35"/>
      <c r="JI107" s="35"/>
      <c r="JJ107" s="35"/>
      <c r="JK107" s="35"/>
      <c r="JL107" s="35"/>
      <c r="JM107" s="35"/>
      <c r="JN107" s="35"/>
      <c r="JO107" s="35"/>
      <c r="JP107" s="35"/>
      <c r="JQ107" s="35"/>
      <c r="JR107" s="35"/>
      <c r="JS107" s="35"/>
      <c r="JT107" s="35"/>
      <c r="JU107" s="35"/>
      <c r="JV107" s="35"/>
      <c r="JW107" s="35"/>
      <c r="JX107" s="35"/>
      <c r="JY107" s="35"/>
      <c r="JZ107" s="35"/>
      <c r="KA107" s="35"/>
      <c r="KB107" s="35"/>
      <c r="KC107" s="35"/>
      <c r="KD107" s="35"/>
      <c r="KE107" s="35"/>
      <c r="KF107" s="35"/>
      <c r="KG107" s="35"/>
      <c r="KH107" s="35"/>
      <c r="KI107" s="35"/>
      <c r="KJ107" s="35"/>
    </row>
    <row r="108" spans="1:296" s="43" customFormat="1" ht="75" x14ac:dyDescent="0.25">
      <c r="A108" s="595" t="s">
        <v>593</v>
      </c>
      <c r="B108" s="9" t="s">
        <v>521</v>
      </c>
      <c r="C108" s="75">
        <f>ROUNDDOWN('7990NTP-P'!M47-('7990NTP-P'!M47*0.45),2)</f>
        <v>0</v>
      </c>
      <c r="D108" s="76">
        <f>'7990NTP-P'!C47</f>
        <v>0</v>
      </c>
      <c r="E108" s="596" t="s">
        <v>593</v>
      </c>
      <c r="F108" s="9" t="s">
        <v>521</v>
      </c>
      <c r="G108" s="77">
        <f>ROUNDDOWN('7990NTP-P'!N47-('7990NTP-P'!N47*0.45),2)</f>
        <v>0</v>
      </c>
      <c r="H108" s="78">
        <f>'7990NTP-P'!D47</f>
        <v>0</v>
      </c>
      <c r="I108" s="595" t="s">
        <v>593</v>
      </c>
      <c r="J108" s="9" t="s">
        <v>521</v>
      </c>
      <c r="K108" s="77">
        <f>ROUNDDOWN('7990NTP-P'!O47-('7990NTP-P'!O47*0.45),2)</f>
        <v>0</v>
      </c>
      <c r="L108" s="78">
        <f>'7990NTP-P'!E47</f>
        <v>0</v>
      </c>
      <c r="M108" s="595" t="s">
        <v>593</v>
      </c>
      <c r="N108" s="9" t="s">
        <v>521</v>
      </c>
      <c r="O108" s="77">
        <f>ROUNDDOWN('7990NTP-P'!P47-('7990NTP-P'!P47*0.45),2)</f>
        <v>0</v>
      </c>
      <c r="P108" s="78">
        <f>'7990NTP-P'!F47</f>
        <v>0</v>
      </c>
      <c r="Q108" s="595" t="s">
        <v>593</v>
      </c>
      <c r="R108" s="9" t="s">
        <v>521</v>
      </c>
      <c r="S108" s="77">
        <f>ROUNDDOWN('7990NTP-P'!Q47-('7990NTP-P'!Q47*0.45),2)</f>
        <v>0</v>
      </c>
      <c r="T108" s="78">
        <f>'7990NTP-P'!G47</f>
        <v>0</v>
      </c>
      <c r="U108" s="595" t="s">
        <v>593</v>
      </c>
      <c r="V108" s="9" t="s">
        <v>521</v>
      </c>
      <c r="W108" s="77">
        <f>ROUNDDOWN('7990NTP-P'!R47-('7990NTP-P'!R47*0.45),2)</f>
        <v>0</v>
      </c>
      <c r="X108" s="78">
        <f>'7990NTP-P'!H47</f>
        <v>0</v>
      </c>
      <c r="Y108" s="595" t="s">
        <v>593</v>
      </c>
      <c r="Z108" s="9" t="s">
        <v>521</v>
      </c>
      <c r="AA108" s="77">
        <f>ROUNDDOWN('7990NTP-P'!S47-('7990NTP-P'!S47*0.45),2)</f>
        <v>0</v>
      </c>
      <c r="AB108" s="78">
        <f>'7990NTP-P'!I47</f>
        <v>0</v>
      </c>
      <c r="AC108" s="595" t="s">
        <v>593</v>
      </c>
      <c r="AD108" s="9" t="s">
        <v>521</v>
      </c>
      <c r="AE108" s="77">
        <f>ROUNDDOWN('7990NTP-P'!T47-('7990NTP-P'!T47*0.45),2)</f>
        <v>0</v>
      </c>
      <c r="AF108" s="78">
        <f>'7990NTP-P'!J47</f>
        <v>0</v>
      </c>
      <c r="AG108" s="595" t="s">
        <v>593</v>
      </c>
      <c r="AH108" s="9" t="s">
        <v>521</v>
      </c>
      <c r="AI108" s="77">
        <f>ROUNDDOWN('7990NTP-P'!U47-('7990NTP-P'!U47*0.45),2)</f>
        <v>0</v>
      </c>
      <c r="AJ108" s="78">
        <f>'7990NTP-P'!K47</f>
        <v>0</v>
      </c>
      <c r="AK108" s="63">
        <f>IF(C108+G108+K108+O108+S108+W108+AA108&gt;0,C108+G108+K108+O108+S108+W108+AA108+AE108+AI108,0)</f>
        <v>0</v>
      </c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  <c r="IX108" s="35"/>
      <c r="IY108" s="35"/>
      <c r="IZ108" s="35"/>
      <c r="JA108" s="35"/>
      <c r="JB108" s="35"/>
      <c r="JC108" s="35"/>
      <c r="JD108" s="35"/>
      <c r="JE108" s="35"/>
      <c r="JF108" s="35"/>
      <c r="JG108" s="35"/>
      <c r="JH108" s="35"/>
      <c r="JI108" s="35"/>
      <c r="JJ108" s="35"/>
      <c r="JK108" s="35"/>
      <c r="JL108" s="35"/>
      <c r="JM108" s="35"/>
      <c r="JN108" s="35"/>
      <c r="JO108" s="35"/>
      <c r="JP108" s="35"/>
      <c r="JQ108" s="35"/>
      <c r="JR108" s="35"/>
      <c r="JS108" s="35"/>
      <c r="JT108" s="35"/>
      <c r="JU108" s="35"/>
      <c r="JV108" s="35"/>
      <c r="JW108" s="35"/>
      <c r="JX108" s="35"/>
      <c r="JY108" s="35"/>
      <c r="JZ108" s="35"/>
      <c r="KA108" s="35"/>
      <c r="KB108" s="35"/>
      <c r="KC108" s="35"/>
      <c r="KD108" s="35"/>
      <c r="KE108" s="35"/>
      <c r="KF108" s="35"/>
      <c r="KG108" s="35"/>
      <c r="KH108" s="35"/>
      <c r="KI108" s="35"/>
      <c r="KJ108" s="35"/>
    </row>
    <row r="109" spans="1:296" s="43" customFormat="1" ht="75" x14ac:dyDescent="0.25">
      <c r="A109" s="595" t="s">
        <v>594</v>
      </c>
      <c r="B109" s="9" t="s">
        <v>522</v>
      </c>
      <c r="C109" s="75">
        <f>ROUNDUP('7990NTP-P'!M47*0.45,2)</f>
        <v>0</v>
      </c>
      <c r="D109" s="76"/>
      <c r="E109" s="596" t="s">
        <v>594</v>
      </c>
      <c r="F109" s="9" t="s">
        <v>522</v>
      </c>
      <c r="G109" s="77">
        <f>ROUNDUP('7990NTP-P'!N47*0.45,2)</f>
        <v>0</v>
      </c>
      <c r="H109" s="78"/>
      <c r="I109" s="595" t="s">
        <v>594</v>
      </c>
      <c r="J109" s="9" t="s">
        <v>522</v>
      </c>
      <c r="K109" s="77">
        <f>ROUNDUP('7990NTP-P'!O47*0.45,2)</f>
        <v>0</v>
      </c>
      <c r="L109" s="78"/>
      <c r="M109" s="595" t="s">
        <v>594</v>
      </c>
      <c r="N109" s="9" t="s">
        <v>522</v>
      </c>
      <c r="O109" s="77">
        <f>ROUNDUP('7990NTP-P'!P47*0.45,2)</f>
        <v>0</v>
      </c>
      <c r="P109" s="78"/>
      <c r="Q109" s="595" t="s">
        <v>594</v>
      </c>
      <c r="R109" s="9" t="s">
        <v>522</v>
      </c>
      <c r="S109" s="77">
        <f>ROUNDUP('7990NTP-P'!Q47*0.45,2)</f>
        <v>0</v>
      </c>
      <c r="T109" s="78"/>
      <c r="U109" s="595" t="s">
        <v>594</v>
      </c>
      <c r="V109" s="9" t="s">
        <v>522</v>
      </c>
      <c r="W109" s="77">
        <f>ROUNDUP('7990NTP-P'!R47*0.45,2)</f>
        <v>0</v>
      </c>
      <c r="X109" s="78"/>
      <c r="Y109" s="595" t="s">
        <v>594</v>
      </c>
      <c r="Z109" s="9" t="s">
        <v>522</v>
      </c>
      <c r="AA109" s="77">
        <f>ROUNDUP('7990NTP-P'!S47*0.45,2)</f>
        <v>0</v>
      </c>
      <c r="AB109" s="78"/>
      <c r="AC109" s="595" t="s">
        <v>594</v>
      </c>
      <c r="AD109" s="9" t="s">
        <v>522</v>
      </c>
      <c r="AE109" s="77">
        <f>ROUNDUP('7990NTP-P'!T47*0.45,2)</f>
        <v>0</v>
      </c>
      <c r="AF109" s="78"/>
      <c r="AG109" s="595" t="s">
        <v>594</v>
      </c>
      <c r="AH109" s="9" t="s">
        <v>522</v>
      </c>
      <c r="AI109" s="77">
        <f>ROUNDUP('7990NTP-P'!U47*0.45,2)</f>
        <v>0</v>
      </c>
      <c r="AJ109" s="78"/>
      <c r="AK109" s="63">
        <f>IF(C109+G109+K109+O109+S109+W109+AA109&gt;0,C109+G109+K109+O109+S109+W109+AA109+AE109+AI109,0)</f>
        <v>0</v>
      </c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  <c r="IX109" s="35"/>
      <c r="IY109" s="35"/>
      <c r="IZ109" s="35"/>
      <c r="JA109" s="35"/>
      <c r="JB109" s="35"/>
      <c r="JC109" s="35"/>
      <c r="JD109" s="35"/>
      <c r="JE109" s="35"/>
      <c r="JF109" s="35"/>
      <c r="JG109" s="35"/>
      <c r="JH109" s="35"/>
      <c r="JI109" s="35"/>
      <c r="JJ109" s="35"/>
      <c r="JK109" s="35"/>
      <c r="JL109" s="35"/>
      <c r="JM109" s="35"/>
      <c r="JN109" s="35"/>
      <c r="JO109" s="35"/>
      <c r="JP109" s="35"/>
      <c r="JQ109" s="35"/>
      <c r="JR109" s="35"/>
      <c r="JS109" s="35"/>
      <c r="JT109" s="35"/>
      <c r="JU109" s="35"/>
      <c r="JV109" s="35"/>
      <c r="JW109" s="35"/>
      <c r="JX109" s="35"/>
      <c r="JY109" s="35"/>
      <c r="JZ109" s="35"/>
      <c r="KA109" s="35"/>
      <c r="KB109" s="35"/>
      <c r="KC109" s="35"/>
      <c r="KD109" s="35"/>
      <c r="KE109" s="35"/>
      <c r="KF109" s="35"/>
      <c r="KG109" s="35"/>
      <c r="KH109" s="35"/>
      <c r="KI109" s="35"/>
      <c r="KJ109" s="35"/>
    </row>
    <row r="110" spans="1:296" s="43" customFormat="1" ht="13" x14ac:dyDescent="0.3">
      <c r="A110" s="406"/>
      <c r="B110" s="408"/>
      <c r="C110" s="407"/>
      <c r="D110" s="403"/>
      <c r="E110" s="400"/>
      <c r="F110" s="408"/>
      <c r="G110" s="407"/>
      <c r="H110" s="404"/>
      <c r="I110" s="400"/>
      <c r="J110" s="408"/>
      <c r="K110" s="407"/>
      <c r="L110" s="404"/>
      <c r="M110" s="400"/>
      <c r="N110" s="408"/>
      <c r="O110" s="407"/>
      <c r="P110" s="404"/>
      <c r="Q110" s="400"/>
      <c r="R110" s="408"/>
      <c r="S110" s="407"/>
      <c r="T110" s="404"/>
      <c r="U110" s="400"/>
      <c r="V110" s="408"/>
      <c r="W110" s="407"/>
      <c r="X110" s="404"/>
      <c r="Y110" s="400"/>
      <c r="Z110" s="408"/>
      <c r="AA110" s="407"/>
      <c r="AB110" s="404"/>
      <c r="AC110" s="400"/>
      <c r="AD110" s="408"/>
      <c r="AE110" s="407"/>
      <c r="AF110" s="404"/>
      <c r="AG110" s="400"/>
      <c r="AH110" s="408"/>
      <c r="AI110" s="407"/>
      <c r="AJ110" s="404"/>
      <c r="AK110" s="40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  <c r="IX110" s="35"/>
      <c r="IY110" s="35"/>
      <c r="IZ110" s="35"/>
      <c r="JA110" s="35"/>
      <c r="JB110" s="35"/>
      <c r="JC110" s="35"/>
      <c r="JD110" s="35"/>
      <c r="JE110" s="35"/>
      <c r="JF110" s="35"/>
      <c r="JG110" s="35"/>
      <c r="JH110" s="35"/>
      <c r="JI110" s="35"/>
      <c r="JJ110" s="35"/>
      <c r="JK110" s="35"/>
      <c r="JL110" s="35"/>
      <c r="JM110" s="35"/>
      <c r="JN110" s="35"/>
      <c r="JO110" s="35"/>
      <c r="JP110" s="35"/>
      <c r="JQ110" s="35"/>
      <c r="JR110" s="35"/>
      <c r="JS110" s="35"/>
      <c r="JT110" s="35"/>
      <c r="JU110" s="35"/>
      <c r="JV110" s="35"/>
      <c r="JW110" s="35"/>
      <c r="JX110" s="35"/>
      <c r="JY110" s="35"/>
      <c r="JZ110" s="35"/>
      <c r="KA110" s="35"/>
      <c r="KB110" s="35"/>
      <c r="KC110" s="35"/>
      <c r="KD110" s="35"/>
      <c r="KE110" s="35"/>
      <c r="KF110" s="35"/>
      <c r="KG110" s="35"/>
      <c r="KH110" s="35"/>
      <c r="KI110" s="35"/>
      <c r="KJ110" s="35"/>
    </row>
    <row r="111" spans="1:296" s="43" customFormat="1" ht="87.5" x14ac:dyDescent="0.25">
      <c r="A111" s="600" t="s">
        <v>644</v>
      </c>
      <c r="B111" s="601" t="s">
        <v>641</v>
      </c>
      <c r="C111" s="316">
        <f>SUM('7990NTP-P'!M48*1)</f>
        <v>0</v>
      </c>
      <c r="D111" s="317">
        <f>'7990NTP-P'!C48</f>
        <v>0</v>
      </c>
      <c r="E111" s="600" t="s">
        <v>644</v>
      </c>
      <c r="F111" s="601" t="s">
        <v>641</v>
      </c>
      <c r="G111" s="316">
        <f>SUM('7990NTP-P'!N48*1)</f>
        <v>0</v>
      </c>
      <c r="H111" s="319">
        <f>'7990NTP-P'!D48</f>
        <v>0</v>
      </c>
      <c r="I111" s="600" t="s">
        <v>644</v>
      </c>
      <c r="J111" s="601" t="s">
        <v>641</v>
      </c>
      <c r="K111" s="316">
        <f>SUM('7990NTP-P'!O48*1)</f>
        <v>0</v>
      </c>
      <c r="L111" s="317">
        <f>'7990NTP-P'!E48</f>
        <v>0</v>
      </c>
      <c r="M111" s="600" t="s">
        <v>644</v>
      </c>
      <c r="N111" s="601" t="s">
        <v>641</v>
      </c>
      <c r="O111" s="316">
        <f>SUM('7990NTP-P'!P48*1)</f>
        <v>0</v>
      </c>
      <c r="P111" s="398">
        <f>'7990NTP-P'!F48</f>
        <v>0</v>
      </c>
      <c r="Q111" s="600" t="s">
        <v>644</v>
      </c>
      <c r="R111" s="601" t="s">
        <v>641</v>
      </c>
      <c r="S111" s="316">
        <f>SUM('7990NTP-P'!Q48*1)</f>
        <v>0</v>
      </c>
      <c r="T111" s="398">
        <f>'7990NTP-P'!G48</f>
        <v>0</v>
      </c>
      <c r="U111" s="600" t="s">
        <v>644</v>
      </c>
      <c r="V111" s="601" t="s">
        <v>641</v>
      </c>
      <c r="W111" s="316">
        <f>SUM('7990NTP-P'!R48*1)</f>
        <v>0</v>
      </c>
      <c r="X111" s="319">
        <f>'7990NTP-P'!H48</f>
        <v>0</v>
      </c>
      <c r="Y111" s="600" t="s">
        <v>644</v>
      </c>
      <c r="Z111" s="601" t="s">
        <v>641</v>
      </c>
      <c r="AA111" s="316">
        <f>SUM('7990NTP-P'!S48*1)</f>
        <v>0</v>
      </c>
      <c r="AB111" s="317">
        <f>'7990NTP-P'!I48</f>
        <v>0</v>
      </c>
      <c r="AC111" s="600" t="s">
        <v>644</v>
      </c>
      <c r="AD111" s="601" t="s">
        <v>641</v>
      </c>
      <c r="AE111" s="316">
        <f>SUM('7990NTP-P'!T48*1)</f>
        <v>0</v>
      </c>
      <c r="AF111" s="317">
        <f>'7990NTP-P'!J48</f>
        <v>0</v>
      </c>
      <c r="AG111" s="600" t="s">
        <v>644</v>
      </c>
      <c r="AH111" s="601" t="s">
        <v>641</v>
      </c>
      <c r="AI111" s="316">
        <f>SUM('7990NTP-P'!U48*1)</f>
        <v>0</v>
      </c>
      <c r="AJ111" s="317">
        <f>'7990NTP-P'!K48</f>
        <v>0</v>
      </c>
      <c r="AK111" s="63">
        <f>IF(C111+G111+K111+O111+S111+W111+AA111&gt;0,C111+G111+K111+O111+S111+W111+AA111+AE111+AI111,0)</f>
        <v>0</v>
      </c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  <c r="IX111" s="35"/>
      <c r="IY111" s="35"/>
      <c r="IZ111" s="35"/>
      <c r="JA111" s="35"/>
      <c r="JB111" s="35"/>
      <c r="JC111" s="35"/>
      <c r="JD111" s="35"/>
      <c r="JE111" s="35"/>
      <c r="JF111" s="35"/>
      <c r="JG111" s="35"/>
      <c r="JH111" s="35"/>
      <c r="JI111" s="35"/>
      <c r="JJ111" s="35"/>
      <c r="JK111" s="35"/>
      <c r="JL111" s="35"/>
      <c r="JM111" s="35"/>
      <c r="JN111" s="35"/>
      <c r="JO111" s="35"/>
      <c r="JP111" s="35"/>
      <c r="JQ111" s="35"/>
      <c r="JR111" s="35"/>
      <c r="JS111" s="35"/>
      <c r="JT111" s="35"/>
      <c r="JU111" s="35"/>
      <c r="JV111" s="35"/>
      <c r="JW111" s="35"/>
      <c r="JX111" s="35"/>
      <c r="JY111" s="35"/>
      <c r="JZ111" s="35"/>
      <c r="KA111" s="35"/>
      <c r="KB111" s="35"/>
      <c r="KC111" s="35"/>
      <c r="KD111" s="35"/>
      <c r="KE111" s="35"/>
      <c r="KF111" s="35"/>
      <c r="KG111" s="35"/>
      <c r="KH111" s="35"/>
      <c r="KI111" s="35"/>
      <c r="KJ111" s="35"/>
    </row>
    <row r="112" spans="1:296" s="43" customFormat="1" ht="13" x14ac:dyDescent="0.3">
      <c r="A112" s="493"/>
      <c r="B112" s="494"/>
      <c r="C112" s="495"/>
      <c r="D112" s="496"/>
      <c r="E112" s="497"/>
      <c r="F112" s="494"/>
      <c r="G112" s="495"/>
      <c r="H112" s="498"/>
      <c r="I112" s="497"/>
      <c r="J112" s="494"/>
      <c r="K112" s="495"/>
      <c r="L112" s="498"/>
      <c r="M112" s="497"/>
      <c r="N112" s="494"/>
      <c r="O112" s="495"/>
      <c r="P112" s="498"/>
      <c r="Q112" s="497"/>
      <c r="R112" s="494"/>
      <c r="S112" s="495"/>
      <c r="T112" s="498"/>
      <c r="U112" s="497"/>
      <c r="V112" s="494"/>
      <c r="W112" s="495"/>
      <c r="X112" s="498"/>
      <c r="Y112" s="497"/>
      <c r="Z112" s="494"/>
      <c r="AA112" s="495"/>
      <c r="AB112" s="498"/>
      <c r="AC112" s="497"/>
      <c r="AD112" s="494"/>
      <c r="AE112" s="495"/>
      <c r="AF112" s="498"/>
      <c r="AG112" s="497"/>
      <c r="AH112" s="494"/>
      <c r="AI112" s="495"/>
      <c r="AJ112" s="498"/>
      <c r="AK112" s="499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  <c r="IX112" s="35"/>
      <c r="IY112" s="35"/>
      <c r="IZ112" s="35"/>
      <c r="JA112" s="35"/>
      <c r="JB112" s="35"/>
      <c r="JC112" s="35"/>
      <c r="JD112" s="35"/>
      <c r="JE112" s="35"/>
      <c r="JF112" s="35"/>
      <c r="JG112" s="35"/>
      <c r="JH112" s="35"/>
      <c r="JI112" s="35"/>
      <c r="JJ112" s="35"/>
      <c r="JK112" s="35"/>
      <c r="JL112" s="35"/>
      <c r="JM112" s="35"/>
      <c r="JN112" s="35"/>
      <c r="JO112" s="35"/>
      <c r="JP112" s="35"/>
      <c r="JQ112" s="35"/>
      <c r="JR112" s="35"/>
      <c r="JS112" s="35"/>
      <c r="JT112" s="35"/>
      <c r="JU112" s="35"/>
      <c r="JV112" s="35"/>
      <c r="JW112" s="35"/>
      <c r="JX112" s="35"/>
      <c r="JY112" s="35"/>
      <c r="JZ112" s="35"/>
      <c r="KA112" s="35"/>
      <c r="KB112" s="35"/>
      <c r="KC112" s="35"/>
      <c r="KD112" s="35"/>
      <c r="KE112" s="35"/>
      <c r="KF112" s="35"/>
      <c r="KG112" s="35"/>
      <c r="KH112" s="35"/>
      <c r="KI112" s="35"/>
      <c r="KJ112" s="35"/>
    </row>
    <row r="113" spans="1:296" s="43" customFormat="1" ht="94" customHeight="1" x14ac:dyDescent="0.25">
      <c r="A113" s="2" t="s">
        <v>190</v>
      </c>
      <c r="B113" s="10" t="s">
        <v>189</v>
      </c>
      <c r="C113" s="75">
        <f>ROUNDDOWN('7990NTP-P'!M$49-('7990NTP-P'!M$49*0.1),2)</f>
        <v>0</v>
      </c>
      <c r="D113" s="76">
        <f>'7990NTP-P'!C49</f>
        <v>0</v>
      </c>
      <c r="E113" s="24" t="s">
        <v>190</v>
      </c>
      <c r="F113" s="27" t="s">
        <v>189</v>
      </c>
      <c r="G113" s="77">
        <f>ROUNDDOWN('7990NTP-P'!N$49-('7990NTP-P'!N$49*0.1),2)</f>
        <v>0</v>
      </c>
      <c r="H113" s="78">
        <f>'7990NTP-P'!D49</f>
        <v>0</v>
      </c>
      <c r="I113" s="24" t="s">
        <v>190</v>
      </c>
      <c r="J113" s="27" t="s">
        <v>189</v>
      </c>
      <c r="K113" s="77">
        <f>ROUNDDOWN('7990NTP-P'!O$49-('7990NTP-P'!O$49*0.1),2)</f>
        <v>0</v>
      </c>
      <c r="L113" s="78">
        <f>'7990NTP-P'!E49</f>
        <v>0</v>
      </c>
      <c r="M113" s="24" t="s">
        <v>190</v>
      </c>
      <c r="N113" s="27" t="s">
        <v>189</v>
      </c>
      <c r="O113" s="77">
        <f>ROUNDDOWN('7990NTP-P'!P$49-('7990NTP-P'!P$49*0.1),2)</f>
        <v>0</v>
      </c>
      <c r="P113" s="78">
        <f>'7990NTP-P'!F49</f>
        <v>0</v>
      </c>
      <c r="Q113" s="24" t="s">
        <v>190</v>
      </c>
      <c r="R113" s="27" t="s">
        <v>189</v>
      </c>
      <c r="S113" s="77">
        <f>ROUNDDOWN('7990NTP-P'!Q$49-('7990NTP-P'!Q$49*0.1),2)</f>
        <v>0</v>
      </c>
      <c r="T113" s="78">
        <f>'7990NTP-P'!G49</f>
        <v>0</v>
      </c>
      <c r="U113" s="24" t="s">
        <v>190</v>
      </c>
      <c r="V113" s="27" t="s">
        <v>189</v>
      </c>
      <c r="W113" s="77">
        <f>ROUNDDOWN('7990NTP-P'!R$49-('7990NTP-P'!R$49*0.1),2)</f>
        <v>0</v>
      </c>
      <c r="X113" s="78">
        <f>'7990NTP-P'!H49</f>
        <v>0</v>
      </c>
      <c r="Y113" s="24" t="s">
        <v>190</v>
      </c>
      <c r="Z113" s="27" t="s">
        <v>189</v>
      </c>
      <c r="AA113" s="77">
        <f>ROUNDDOWN('7990NTP-P'!S$49-('7990NTP-P'!S$49*0.1),2)</f>
        <v>0</v>
      </c>
      <c r="AB113" s="78">
        <f>'7990NTP-P'!I49</f>
        <v>0</v>
      </c>
      <c r="AC113" s="24" t="s">
        <v>190</v>
      </c>
      <c r="AD113" s="27" t="s">
        <v>189</v>
      </c>
      <c r="AE113" s="77">
        <f>ROUNDDOWN('7990NTP-P'!T$49-('7990NTP-P'!T$49*0.1),2)</f>
        <v>0</v>
      </c>
      <c r="AF113" s="78">
        <f>'7990NTP-P'!J49</f>
        <v>0</v>
      </c>
      <c r="AG113" s="24" t="s">
        <v>190</v>
      </c>
      <c r="AH113" s="27" t="s">
        <v>189</v>
      </c>
      <c r="AI113" s="77">
        <f>ROUNDDOWN('7990NTP-P'!U$49-('7990NTP-P'!U$49*0.1),2)</f>
        <v>0</v>
      </c>
      <c r="AJ113" s="78">
        <f>'7990NTP-P'!K49</f>
        <v>0</v>
      </c>
      <c r="AK113" s="63">
        <f>IF(C113+G113+K113+O113+S113+W113+AA113&gt;0,C113+G113+K113+O113+S113+W113+AA113+AE113+AI113,0)</f>
        <v>0</v>
      </c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  <c r="IX113" s="35"/>
      <c r="IY113" s="35"/>
      <c r="IZ113" s="35"/>
      <c r="JA113" s="35"/>
      <c r="JB113" s="35"/>
      <c r="JC113" s="35"/>
      <c r="JD113" s="35"/>
      <c r="JE113" s="35"/>
      <c r="JF113" s="35"/>
      <c r="JG113" s="35"/>
      <c r="JH113" s="35"/>
      <c r="JI113" s="35"/>
      <c r="JJ113" s="35"/>
      <c r="JK113" s="35"/>
      <c r="JL113" s="35"/>
      <c r="JM113" s="35"/>
      <c r="JN113" s="35"/>
      <c r="JO113" s="35"/>
      <c r="JP113" s="35"/>
      <c r="JQ113" s="35"/>
      <c r="JR113" s="35"/>
      <c r="JS113" s="35"/>
      <c r="JT113" s="35"/>
      <c r="JU113" s="35"/>
      <c r="JV113" s="35"/>
      <c r="JW113" s="35"/>
      <c r="JX113" s="35"/>
      <c r="JY113" s="35"/>
      <c r="JZ113" s="35"/>
      <c r="KA113" s="35"/>
      <c r="KB113" s="35"/>
      <c r="KC113" s="35"/>
      <c r="KD113" s="35"/>
      <c r="KE113" s="35"/>
      <c r="KF113" s="35"/>
      <c r="KG113" s="35"/>
      <c r="KH113" s="35"/>
      <c r="KI113" s="35"/>
      <c r="KJ113" s="35"/>
    </row>
    <row r="114" spans="1:296" s="43" customFormat="1" ht="95" customHeight="1" x14ac:dyDescent="0.3">
      <c r="A114" s="2" t="s">
        <v>191</v>
      </c>
      <c r="B114" s="10" t="s">
        <v>391</v>
      </c>
      <c r="C114" s="75">
        <f>ROUNDUP('7990NTP-P'!M$49*0.1,2)</f>
        <v>0</v>
      </c>
      <c r="D114" s="69"/>
      <c r="E114" s="24" t="s">
        <v>191</v>
      </c>
      <c r="F114" s="27" t="s">
        <v>391</v>
      </c>
      <c r="G114" s="77">
        <f>ROUNDUP('7990NTP-P'!N$49*0.1,2)</f>
        <v>0</v>
      </c>
      <c r="H114" s="71"/>
      <c r="I114" s="24" t="s">
        <v>191</v>
      </c>
      <c r="J114" s="27" t="s">
        <v>391</v>
      </c>
      <c r="K114" s="77">
        <f>ROUNDUP('7990NTP-P'!O$49*0.1,2)</f>
        <v>0</v>
      </c>
      <c r="L114" s="71"/>
      <c r="M114" s="24" t="s">
        <v>191</v>
      </c>
      <c r="N114" s="27" t="s">
        <v>391</v>
      </c>
      <c r="O114" s="77">
        <f>ROUNDUP('7990NTP-P'!P$49*0.1,2)</f>
        <v>0</v>
      </c>
      <c r="P114" s="71"/>
      <c r="Q114" s="24" t="s">
        <v>191</v>
      </c>
      <c r="R114" s="27" t="s">
        <v>391</v>
      </c>
      <c r="S114" s="77">
        <f>ROUNDUP('7990NTP-P'!Q$49*0.1,2)</f>
        <v>0</v>
      </c>
      <c r="T114" s="71"/>
      <c r="U114" s="24" t="s">
        <v>191</v>
      </c>
      <c r="V114" s="27" t="s">
        <v>391</v>
      </c>
      <c r="W114" s="77">
        <f>ROUNDUP('7990NTP-P'!R$49*0.1,2)</f>
        <v>0</v>
      </c>
      <c r="X114" s="71"/>
      <c r="Y114" s="24" t="s">
        <v>191</v>
      </c>
      <c r="Z114" s="27" t="s">
        <v>391</v>
      </c>
      <c r="AA114" s="77">
        <f>ROUNDUP('7990NTP-P'!S$49*0.1,2)</f>
        <v>0</v>
      </c>
      <c r="AB114" s="71"/>
      <c r="AC114" s="24" t="s">
        <v>191</v>
      </c>
      <c r="AD114" s="27" t="s">
        <v>391</v>
      </c>
      <c r="AE114" s="77">
        <f>ROUNDUP('7990NTP-P'!T$49*0.1,2)</f>
        <v>0</v>
      </c>
      <c r="AF114" s="71"/>
      <c r="AG114" s="24" t="s">
        <v>191</v>
      </c>
      <c r="AH114" s="27" t="s">
        <v>391</v>
      </c>
      <c r="AI114" s="77">
        <f>ROUNDUP('7990NTP-P'!U$49*0.1,2)</f>
        <v>0</v>
      </c>
      <c r="AJ114" s="71"/>
      <c r="AK114" s="63">
        <f>IF(C114+G114+K114+O114+S114+W114+AA114&gt;0,C114+G114+K114+O114+S114+W114+AA114+AE114+AI114,0)</f>
        <v>0</v>
      </c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  <c r="IX114" s="35"/>
      <c r="IY114" s="35"/>
      <c r="IZ114" s="35"/>
      <c r="JA114" s="35"/>
      <c r="JB114" s="35"/>
      <c r="JC114" s="35"/>
      <c r="JD114" s="35"/>
      <c r="JE114" s="35"/>
      <c r="JF114" s="35"/>
      <c r="JG114" s="35"/>
      <c r="JH114" s="35"/>
      <c r="JI114" s="35"/>
      <c r="JJ114" s="35"/>
      <c r="JK114" s="35"/>
      <c r="JL114" s="35"/>
      <c r="JM114" s="35"/>
      <c r="JN114" s="35"/>
      <c r="JO114" s="35"/>
      <c r="JP114" s="35"/>
      <c r="JQ114" s="35"/>
      <c r="JR114" s="35"/>
      <c r="JS114" s="35"/>
      <c r="JT114" s="35"/>
      <c r="JU114" s="35"/>
      <c r="JV114" s="35"/>
      <c r="JW114" s="35"/>
      <c r="JX114" s="35"/>
      <c r="JY114" s="35"/>
      <c r="JZ114" s="35"/>
      <c r="KA114" s="35"/>
      <c r="KB114" s="35"/>
      <c r="KC114" s="35"/>
      <c r="KD114" s="35"/>
      <c r="KE114" s="35"/>
      <c r="KF114" s="35"/>
      <c r="KG114" s="35"/>
      <c r="KH114" s="35"/>
      <c r="KI114" s="35"/>
      <c r="KJ114" s="35"/>
    </row>
    <row r="115" spans="1:296" s="43" customFormat="1" ht="13" x14ac:dyDescent="0.3">
      <c r="A115" s="80"/>
      <c r="B115" s="12"/>
      <c r="C115" s="68"/>
      <c r="D115" s="69"/>
      <c r="E115" s="81"/>
      <c r="F115" s="17"/>
      <c r="G115" s="70"/>
      <c r="H115" s="71"/>
      <c r="I115" s="81"/>
      <c r="J115" s="17"/>
      <c r="K115" s="70"/>
      <c r="L115" s="71"/>
      <c r="M115" s="81"/>
      <c r="N115" s="17"/>
      <c r="O115" s="70"/>
      <c r="P115" s="71"/>
      <c r="Q115" s="81"/>
      <c r="R115" s="17"/>
      <c r="S115" s="70"/>
      <c r="T115" s="71"/>
      <c r="U115" s="81"/>
      <c r="V115" s="17"/>
      <c r="W115" s="70"/>
      <c r="X115" s="71"/>
      <c r="Y115" s="81"/>
      <c r="Z115" s="17"/>
      <c r="AA115" s="70"/>
      <c r="AB115" s="71"/>
      <c r="AC115" s="81"/>
      <c r="AD115" s="17"/>
      <c r="AE115" s="70"/>
      <c r="AF115" s="71"/>
      <c r="AG115" s="81"/>
      <c r="AH115" s="17"/>
      <c r="AI115" s="70"/>
      <c r="AJ115" s="71"/>
      <c r="AK115" s="63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  <c r="IX115" s="35"/>
      <c r="IY115" s="35"/>
      <c r="IZ115" s="35"/>
      <c r="JA115" s="35"/>
      <c r="JB115" s="35"/>
      <c r="JC115" s="35"/>
      <c r="JD115" s="35"/>
      <c r="JE115" s="35"/>
      <c r="JF115" s="35"/>
      <c r="JG115" s="35"/>
      <c r="JH115" s="35"/>
      <c r="JI115" s="35"/>
      <c r="JJ115" s="35"/>
      <c r="JK115" s="35"/>
      <c r="JL115" s="35"/>
      <c r="JM115" s="35"/>
      <c r="JN115" s="35"/>
      <c r="JO115" s="35"/>
      <c r="JP115" s="35"/>
      <c r="JQ115" s="35"/>
      <c r="JR115" s="35"/>
      <c r="JS115" s="35"/>
      <c r="JT115" s="35"/>
      <c r="JU115" s="35"/>
      <c r="JV115" s="35"/>
      <c r="JW115" s="35"/>
      <c r="JX115" s="35"/>
      <c r="JY115" s="35"/>
      <c r="JZ115" s="35"/>
      <c r="KA115" s="35"/>
      <c r="KB115" s="35"/>
      <c r="KC115" s="35"/>
      <c r="KD115" s="35"/>
      <c r="KE115" s="35"/>
      <c r="KF115" s="35"/>
      <c r="KG115" s="35"/>
      <c r="KH115" s="35"/>
      <c r="KI115" s="35"/>
      <c r="KJ115" s="35"/>
    </row>
    <row r="116" spans="1:296" s="43" customFormat="1" ht="65.5" customHeight="1" x14ac:dyDescent="0.25">
      <c r="A116" s="8" t="s">
        <v>325</v>
      </c>
      <c r="B116" s="9" t="s">
        <v>551</v>
      </c>
      <c r="C116" s="75">
        <f>ROUNDDOWN('7990NTP-P'!M50-('7990NTP-P'!M50*0.3066),2)</f>
        <v>0</v>
      </c>
      <c r="D116" s="76">
        <f>'7990NTP-P'!C50</f>
        <v>0</v>
      </c>
      <c r="E116" s="26" t="s">
        <v>325</v>
      </c>
      <c r="F116" s="9" t="s">
        <v>551</v>
      </c>
      <c r="G116" s="77">
        <f>ROUNDDOWN('7990NTP-P'!N50-('7990NTP-P'!N50*0.3066),2)</f>
        <v>0</v>
      </c>
      <c r="H116" s="78">
        <f>'7990NTP-P'!D50</f>
        <v>0</v>
      </c>
      <c r="I116" s="26" t="s">
        <v>325</v>
      </c>
      <c r="J116" s="9" t="s">
        <v>551</v>
      </c>
      <c r="K116" s="77">
        <f>ROUNDDOWN('7990NTP-P'!O50-('7990NTP-P'!O50*0.3066),2)</f>
        <v>0</v>
      </c>
      <c r="L116" s="78">
        <f>'7990NTP-P'!E50</f>
        <v>0</v>
      </c>
      <c r="M116" s="195" t="s">
        <v>402</v>
      </c>
      <c r="N116" s="194" t="s">
        <v>551</v>
      </c>
      <c r="O116" s="77">
        <f>ROUNDDOWN('7990NTP-P'!P50-('7990NTP-P'!P50*0.3066),2)</f>
        <v>0</v>
      </c>
      <c r="P116" s="78">
        <f>'7990NTP-P'!F50</f>
        <v>0</v>
      </c>
      <c r="Q116" s="195" t="s">
        <v>402</v>
      </c>
      <c r="R116" s="194" t="s">
        <v>551</v>
      </c>
      <c r="S116" s="77">
        <f>ROUNDDOWN('7990NTP-P'!Q50-('7990NTP-P'!Q50*0.3066),2)</f>
        <v>0</v>
      </c>
      <c r="T116" s="78">
        <f>'7990NTP-P'!G50</f>
        <v>0</v>
      </c>
      <c r="U116" s="195" t="s">
        <v>402</v>
      </c>
      <c r="V116" s="194" t="s">
        <v>551</v>
      </c>
      <c r="W116" s="77">
        <f>ROUNDDOWN('7990NTP-P'!R50-('7990NTP-P'!R50*0.3066),2)</f>
        <v>0</v>
      </c>
      <c r="X116" s="78">
        <f>'7990NTP-P'!H50</f>
        <v>0</v>
      </c>
      <c r="Y116" s="195" t="s">
        <v>402</v>
      </c>
      <c r="Z116" s="194" t="s">
        <v>551</v>
      </c>
      <c r="AA116" s="77">
        <f>ROUNDDOWN('7990NTP-P'!S50-('7990NTP-P'!S50*0.3066),2)</f>
        <v>0</v>
      </c>
      <c r="AB116" s="78">
        <f>'7990NTP-P'!I50</f>
        <v>0</v>
      </c>
      <c r="AC116" s="195" t="s">
        <v>402</v>
      </c>
      <c r="AD116" s="194" t="s">
        <v>551</v>
      </c>
      <c r="AE116" s="77">
        <f>ROUNDDOWN('7990NTP-P'!T50-('7990NTP-P'!T50*0.3066),2)</f>
        <v>0</v>
      </c>
      <c r="AF116" s="78">
        <f>'7990NTP-P'!J50</f>
        <v>0</v>
      </c>
      <c r="AG116" s="195" t="s">
        <v>402</v>
      </c>
      <c r="AH116" s="194" t="s">
        <v>551</v>
      </c>
      <c r="AI116" s="77">
        <f>ROUNDDOWN('7990NTP-P'!U50-('7990NTP-P'!U50*0.3066),2)</f>
        <v>0</v>
      </c>
      <c r="AJ116" s="78">
        <f>'7990NTP-P'!K50</f>
        <v>0</v>
      </c>
      <c r="AK116" s="63">
        <f>IF(C116+G116+K116+O116+S116+W116+AA116&gt;0,C116+G116+K116+O116+S116+W116+AA116+AE116+AI116,0)</f>
        <v>0</v>
      </c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  <c r="JJ116" s="35"/>
      <c r="JK116" s="35"/>
      <c r="JL116" s="35"/>
      <c r="JM116" s="35"/>
      <c r="JN116" s="35"/>
      <c r="JO116" s="35"/>
      <c r="JP116" s="35"/>
      <c r="JQ116" s="35"/>
      <c r="JR116" s="35"/>
      <c r="JS116" s="35"/>
      <c r="JT116" s="35"/>
      <c r="JU116" s="35"/>
      <c r="JV116" s="35"/>
      <c r="JW116" s="35"/>
      <c r="JX116" s="35"/>
      <c r="JY116" s="35"/>
      <c r="JZ116" s="35"/>
      <c r="KA116" s="35"/>
      <c r="KB116" s="35"/>
      <c r="KC116" s="35"/>
      <c r="KD116" s="35"/>
      <c r="KE116" s="35"/>
      <c r="KF116" s="35"/>
      <c r="KG116" s="35"/>
      <c r="KH116" s="35"/>
      <c r="KI116" s="35"/>
      <c r="KJ116" s="35"/>
    </row>
    <row r="117" spans="1:296" s="43" customFormat="1" ht="67.5" customHeight="1" x14ac:dyDescent="0.3">
      <c r="A117" s="8" t="s">
        <v>326</v>
      </c>
      <c r="B117" s="9" t="s">
        <v>552</v>
      </c>
      <c r="C117" s="75">
        <f>ROUNDUP('7990NTP-P'!M50*0.3066,2)</f>
        <v>0</v>
      </c>
      <c r="D117" s="69"/>
      <c r="E117" s="26" t="s">
        <v>326</v>
      </c>
      <c r="F117" s="9" t="s">
        <v>552</v>
      </c>
      <c r="G117" s="77">
        <f>ROUNDUP('7990NTP-P'!N50*0.3066,2)</f>
        <v>0</v>
      </c>
      <c r="H117" s="71"/>
      <c r="I117" s="26" t="s">
        <v>326</v>
      </c>
      <c r="J117" s="9" t="s">
        <v>552</v>
      </c>
      <c r="K117" s="77">
        <f>ROUNDUP('7990NTP-P'!O50*0.3066,2)</f>
        <v>0</v>
      </c>
      <c r="L117" s="71"/>
      <c r="M117" s="195" t="s">
        <v>403</v>
      </c>
      <c r="N117" s="194" t="s">
        <v>553</v>
      </c>
      <c r="O117" s="77">
        <f>ROUNDUP('7990NTP-P'!P50*0.3066,2)</f>
        <v>0</v>
      </c>
      <c r="P117" s="71"/>
      <c r="Q117" s="195" t="s">
        <v>403</v>
      </c>
      <c r="R117" s="194" t="s">
        <v>553</v>
      </c>
      <c r="S117" s="77">
        <f>ROUNDUP('7990NTP-P'!Q50*0.3066,2)</f>
        <v>0</v>
      </c>
      <c r="T117" s="71"/>
      <c r="U117" s="195" t="s">
        <v>403</v>
      </c>
      <c r="V117" s="194" t="s">
        <v>553</v>
      </c>
      <c r="W117" s="77">
        <f>ROUNDUP('7990NTP-P'!R50*0.3066,2)</f>
        <v>0</v>
      </c>
      <c r="X117" s="71"/>
      <c r="Y117" s="195" t="s">
        <v>403</v>
      </c>
      <c r="Z117" s="194" t="s">
        <v>553</v>
      </c>
      <c r="AA117" s="77">
        <f>ROUNDUP('7990NTP-P'!S50*0.3066,2)</f>
        <v>0</v>
      </c>
      <c r="AB117" s="71"/>
      <c r="AC117" s="195" t="s">
        <v>403</v>
      </c>
      <c r="AD117" s="194" t="s">
        <v>553</v>
      </c>
      <c r="AE117" s="77">
        <f>ROUNDUP('7990NTP-P'!T50*0.3066,2)</f>
        <v>0</v>
      </c>
      <c r="AF117" s="71"/>
      <c r="AG117" s="195" t="s">
        <v>403</v>
      </c>
      <c r="AH117" s="194" t="s">
        <v>553</v>
      </c>
      <c r="AI117" s="77">
        <f>ROUNDUP('7990NTP-P'!U50*0.3066,2)</f>
        <v>0</v>
      </c>
      <c r="AJ117" s="71"/>
      <c r="AK117" s="63">
        <f>IF(C117+G117+K117+O117+S117+W117+AA117&gt;0,C117+G117+K117+O117+S117+W117+AA117+AE117+AI117,0)</f>
        <v>0</v>
      </c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</row>
    <row r="118" spans="1:296" s="43" customFormat="1" ht="13" x14ac:dyDescent="0.3">
      <c r="A118" s="79"/>
      <c r="B118" s="12"/>
      <c r="C118" s="75"/>
      <c r="D118" s="69"/>
      <c r="E118" s="60"/>
      <c r="F118" s="17"/>
      <c r="G118" s="77"/>
      <c r="H118" s="71"/>
      <c r="I118" s="60"/>
      <c r="J118" s="17"/>
      <c r="K118" s="77"/>
      <c r="L118" s="71"/>
      <c r="M118" s="60"/>
      <c r="N118" s="17"/>
      <c r="O118" s="77"/>
      <c r="P118" s="71"/>
      <c r="Q118" s="60"/>
      <c r="R118" s="17"/>
      <c r="S118" s="77"/>
      <c r="T118" s="71"/>
      <c r="U118" s="60"/>
      <c r="V118" s="17"/>
      <c r="W118" s="77"/>
      <c r="X118" s="71"/>
      <c r="Y118" s="60"/>
      <c r="Z118" s="17"/>
      <c r="AA118" s="77"/>
      <c r="AB118" s="71"/>
      <c r="AC118" s="60"/>
      <c r="AD118" s="17"/>
      <c r="AE118" s="77"/>
      <c r="AF118" s="71"/>
      <c r="AG118" s="60"/>
      <c r="AH118" s="17"/>
      <c r="AI118" s="77"/>
      <c r="AJ118" s="71"/>
      <c r="AK118" s="63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  <c r="JF118" s="35"/>
      <c r="JG118" s="35"/>
      <c r="JH118" s="35"/>
      <c r="JI118" s="35"/>
      <c r="JJ118" s="35"/>
      <c r="JK118" s="35"/>
      <c r="JL118" s="35"/>
      <c r="JM118" s="35"/>
      <c r="JN118" s="35"/>
      <c r="JO118" s="35"/>
      <c r="JP118" s="35"/>
      <c r="JQ118" s="35"/>
      <c r="JR118" s="35"/>
      <c r="JS118" s="35"/>
      <c r="JT118" s="35"/>
      <c r="JU118" s="35"/>
      <c r="JV118" s="35"/>
      <c r="JW118" s="35"/>
      <c r="JX118" s="35"/>
      <c r="JY118" s="35"/>
      <c r="JZ118" s="35"/>
      <c r="KA118" s="35"/>
      <c r="KB118" s="35"/>
      <c r="KC118" s="35"/>
      <c r="KD118" s="35"/>
      <c r="KE118" s="35"/>
      <c r="KF118" s="35"/>
      <c r="KG118" s="35"/>
      <c r="KH118" s="35"/>
      <c r="KI118" s="35"/>
      <c r="KJ118" s="35"/>
    </row>
    <row r="119" spans="1:296" s="43" customFormat="1" ht="62.5" x14ac:dyDescent="0.25">
      <c r="A119" s="599" t="s">
        <v>595</v>
      </c>
      <c r="B119" s="9" t="s">
        <v>554</v>
      </c>
      <c r="C119" s="75">
        <f>ROUNDDOWN('7990NTP-P'!M51-('7990NTP-P'!M51*0.315),2)</f>
        <v>0</v>
      </c>
      <c r="D119" s="76">
        <f>'7990NTP-P'!C51</f>
        <v>0</v>
      </c>
      <c r="E119" s="596" t="s">
        <v>595</v>
      </c>
      <c r="F119" s="9" t="s">
        <v>554</v>
      </c>
      <c r="G119" s="77">
        <f>ROUNDDOWN('7990NTP-P'!N51-('7990NTP-P'!N51*0.315),2)</f>
        <v>0</v>
      </c>
      <c r="H119" s="78">
        <f>'7990NTP-P'!D51</f>
        <v>0</v>
      </c>
      <c r="I119" s="599" t="s">
        <v>595</v>
      </c>
      <c r="J119" s="9" t="s">
        <v>554</v>
      </c>
      <c r="K119" s="77">
        <f>ROUNDDOWN('7990NTP-P'!O51-('7990NTP-P'!O51*0.315),2)</f>
        <v>0</v>
      </c>
      <c r="L119" s="78">
        <f>'7990NTP-P'!E51</f>
        <v>0</v>
      </c>
      <c r="M119" s="596" t="s">
        <v>621</v>
      </c>
      <c r="N119" s="9" t="s">
        <v>554</v>
      </c>
      <c r="O119" s="77">
        <f>ROUNDDOWN('7990NTP-P'!P51-('7990NTP-P'!P51*0.315),2)</f>
        <v>0</v>
      </c>
      <c r="P119" s="78">
        <f>'7990NTP-P'!F51</f>
        <v>0</v>
      </c>
      <c r="Q119" s="596" t="s">
        <v>621</v>
      </c>
      <c r="R119" s="9" t="s">
        <v>554</v>
      </c>
      <c r="S119" s="77">
        <f>ROUNDDOWN('7990NTP-P'!Q51-('7990NTP-P'!Q51*0.315),2)</f>
        <v>0</v>
      </c>
      <c r="T119" s="78">
        <f>'7990NTP-P'!G51</f>
        <v>0</v>
      </c>
      <c r="U119" s="596" t="s">
        <v>621</v>
      </c>
      <c r="V119" s="9" t="s">
        <v>554</v>
      </c>
      <c r="W119" s="77">
        <f>ROUNDDOWN('7990NTP-P'!R51-('7990NTP-P'!R51*0.315),2)</f>
        <v>0</v>
      </c>
      <c r="X119" s="78">
        <f>'7990NTP-P'!H51</f>
        <v>0</v>
      </c>
      <c r="Y119" s="596" t="s">
        <v>621</v>
      </c>
      <c r="Z119" s="9" t="s">
        <v>554</v>
      </c>
      <c r="AA119" s="77">
        <f>ROUNDDOWN('7990NTP-P'!S51-('7990NTP-P'!S51*0.315),2)</f>
        <v>0</v>
      </c>
      <c r="AB119" s="78">
        <f>'7990NTP-P'!I51</f>
        <v>0</v>
      </c>
      <c r="AC119" s="596" t="s">
        <v>621</v>
      </c>
      <c r="AD119" s="9" t="s">
        <v>554</v>
      </c>
      <c r="AE119" s="77">
        <f>ROUNDDOWN('7990NTP-P'!T51-('7990NTP-P'!T51*0.315),2)</f>
        <v>0</v>
      </c>
      <c r="AF119" s="78">
        <f>'7990NTP-P'!J51</f>
        <v>0</v>
      </c>
      <c r="AG119" s="596" t="s">
        <v>621</v>
      </c>
      <c r="AH119" s="9" t="s">
        <v>554</v>
      </c>
      <c r="AI119" s="77">
        <f>ROUNDDOWN('7990NTP-P'!U51-('7990NTP-P'!U51*0.315),2)</f>
        <v>0</v>
      </c>
      <c r="AJ119" s="78">
        <f>'7990NTP-P'!K51</f>
        <v>0</v>
      </c>
      <c r="AK119" s="63">
        <f>IF(C119+G119+K119+O119+S119+W119+AA119&gt;0,C119+G119+K119+O119+S119+W119+AA119+AE119+AI119,0)</f>
        <v>0</v>
      </c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  <c r="JJ119" s="35"/>
      <c r="JK119" s="35"/>
      <c r="JL119" s="35"/>
      <c r="JM119" s="35"/>
      <c r="JN119" s="35"/>
      <c r="JO119" s="35"/>
      <c r="JP119" s="35"/>
      <c r="JQ119" s="35"/>
      <c r="JR119" s="35"/>
      <c r="JS119" s="35"/>
      <c r="JT119" s="35"/>
      <c r="JU119" s="35"/>
      <c r="JV119" s="35"/>
      <c r="JW119" s="35"/>
      <c r="JX119" s="35"/>
      <c r="JY119" s="35"/>
      <c r="JZ119" s="35"/>
      <c r="KA119" s="35"/>
      <c r="KB119" s="35"/>
      <c r="KC119" s="35"/>
      <c r="KD119" s="35"/>
      <c r="KE119" s="35"/>
      <c r="KF119" s="35"/>
      <c r="KG119" s="35"/>
      <c r="KH119" s="35"/>
      <c r="KI119" s="35"/>
      <c r="KJ119" s="35"/>
    </row>
    <row r="120" spans="1:296" s="43" customFormat="1" ht="63" x14ac:dyDescent="0.3">
      <c r="A120" s="595" t="s">
        <v>596</v>
      </c>
      <c r="B120" s="9" t="s">
        <v>555</v>
      </c>
      <c r="C120" s="75">
        <f>ROUNDUP('7990NTP-P'!M51*0.315,2)</f>
        <v>0</v>
      </c>
      <c r="D120" s="404"/>
      <c r="E120" s="595" t="s">
        <v>596</v>
      </c>
      <c r="F120" s="9" t="s">
        <v>555</v>
      </c>
      <c r="G120" s="77">
        <f>ROUNDUP('7990NTP-P'!N51*0.315,2)</f>
        <v>0</v>
      </c>
      <c r="H120" s="71"/>
      <c r="I120" s="595" t="s">
        <v>596</v>
      </c>
      <c r="J120" s="9" t="s">
        <v>555</v>
      </c>
      <c r="K120" s="77">
        <f>ROUNDUP('7990NTP-P'!O51*0.315,2)</f>
        <v>0</v>
      </c>
      <c r="L120" s="71"/>
      <c r="M120" s="596" t="s">
        <v>622</v>
      </c>
      <c r="N120" s="9" t="s">
        <v>556</v>
      </c>
      <c r="O120" s="77">
        <f>ROUNDUP('7990NTP-P'!P51*0.315,2)</f>
        <v>0</v>
      </c>
      <c r="P120" s="71"/>
      <c r="Q120" s="596" t="s">
        <v>622</v>
      </c>
      <c r="R120" s="9" t="s">
        <v>556</v>
      </c>
      <c r="S120" s="77">
        <f>ROUNDUP('7990NTP-P'!Q51*0.315,2)</f>
        <v>0</v>
      </c>
      <c r="T120" s="71"/>
      <c r="U120" s="596" t="s">
        <v>622</v>
      </c>
      <c r="V120" s="9" t="s">
        <v>556</v>
      </c>
      <c r="W120" s="77">
        <f>ROUNDUP('7990NTP-P'!R51*0.315,2)</f>
        <v>0</v>
      </c>
      <c r="X120" s="71"/>
      <c r="Y120" s="596" t="s">
        <v>622</v>
      </c>
      <c r="Z120" s="9" t="s">
        <v>556</v>
      </c>
      <c r="AA120" s="77">
        <f>ROUNDUP('7990NTP-P'!S51*0.315,2)</f>
        <v>0</v>
      </c>
      <c r="AB120" s="71"/>
      <c r="AC120" s="596" t="s">
        <v>622</v>
      </c>
      <c r="AD120" s="9" t="s">
        <v>556</v>
      </c>
      <c r="AE120" s="77">
        <f>ROUNDUP('7990NTP-P'!T51*0.315,2)</f>
        <v>0</v>
      </c>
      <c r="AF120" s="71"/>
      <c r="AG120" s="596" t="s">
        <v>622</v>
      </c>
      <c r="AH120" s="9" t="s">
        <v>556</v>
      </c>
      <c r="AI120" s="77">
        <f>ROUNDUP('7990NTP-P'!U51*0.315,2)</f>
        <v>0</v>
      </c>
      <c r="AJ120" s="71"/>
      <c r="AK120" s="63">
        <f>IF(C120+G120+K120+O120+S120+W120+AA120&gt;0,C120+G120+K120+O120+S120+W120+AA120+AE120+AI120,0)</f>
        <v>0</v>
      </c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  <c r="JJ120" s="35"/>
      <c r="JK120" s="35"/>
      <c r="JL120" s="35"/>
      <c r="JM120" s="35"/>
      <c r="JN120" s="35"/>
      <c r="JO120" s="35"/>
      <c r="JP120" s="35"/>
      <c r="JQ120" s="35"/>
      <c r="JR120" s="35"/>
      <c r="JS120" s="35"/>
      <c r="JT120" s="35"/>
      <c r="JU120" s="35"/>
      <c r="JV120" s="35"/>
      <c r="JW120" s="35"/>
      <c r="JX120" s="35"/>
      <c r="JY120" s="35"/>
      <c r="JZ120" s="35"/>
      <c r="KA120" s="35"/>
      <c r="KB120" s="35"/>
      <c r="KC120" s="35"/>
      <c r="KD120" s="35"/>
      <c r="KE120" s="35"/>
      <c r="KF120" s="35"/>
      <c r="KG120" s="35"/>
      <c r="KH120" s="35"/>
      <c r="KI120" s="35"/>
      <c r="KJ120" s="35"/>
    </row>
    <row r="121" spans="1:296" s="43" customFormat="1" ht="13" x14ac:dyDescent="0.3">
      <c r="A121" s="602"/>
      <c r="B121" s="603"/>
      <c r="C121" s="407"/>
      <c r="D121" s="604"/>
      <c r="E121" s="217"/>
      <c r="F121" s="603"/>
      <c r="G121" s="407"/>
      <c r="H121" s="404"/>
      <c r="I121" s="217"/>
      <c r="J121" s="603"/>
      <c r="K121" s="407"/>
      <c r="L121" s="404"/>
      <c r="M121" s="605"/>
      <c r="N121" s="603"/>
      <c r="O121" s="407"/>
      <c r="P121" s="404"/>
      <c r="Q121" s="605"/>
      <c r="R121" s="603"/>
      <c r="S121" s="407"/>
      <c r="T121" s="404"/>
      <c r="U121" s="605"/>
      <c r="V121" s="603"/>
      <c r="W121" s="407"/>
      <c r="X121" s="404"/>
      <c r="Y121" s="605"/>
      <c r="Z121" s="603"/>
      <c r="AA121" s="407"/>
      <c r="AB121" s="404"/>
      <c r="AC121" s="605"/>
      <c r="AD121" s="603"/>
      <c r="AE121" s="407"/>
      <c r="AF121" s="404"/>
      <c r="AG121" s="605"/>
      <c r="AH121" s="603"/>
      <c r="AI121" s="407"/>
      <c r="AJ121" s="404"/>
      <c r="AK121" s="40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  <c r="JJ121" s="35"/>
      <c r="JK121" s="35"/>
      <c r="JL121" s="35"/>
      <c r="JM121" s="35"/>
      <c r="JN121" s="35"/>
      <c r="JO121" s="35"/>
      <c r="JP121" s="35"/>
      <c r="JQ121" s="35"/>
      <c r="JR121" s="35"/>
      <c r="JS121" s="35"/>
      <c r="JT121" s="35"/>
      <c r="JU121" s="35"/>
      <c r="JV121" s="35"/>
      <c r="JW121" s="35"/>
      <c r="JX121" s="35"/>
      <c r="JY121" s="35"/>
      <c r="JZ121" s="35"/>
      <c r="KA121" s="35"/>
      <c r="KB121" s="35"/>
      <c r="KC121" s="35"/>
      <c r="KD121" s="35"/>
      <c r="KE121" s="35"/>
      <c r="KF121" s="35"/>
      <c r="KG121" s="35"/>
      <c r="KH121" s="35"/>
      <c r="KI121" s="35"/>
      <c r="KJ121" s="35"/>
    </row>
    <row r="122" spans="1:296" s="43" customFormat="1" ht="65.5" customHeight="1" x14ac:dyDescent="0.25">
      <c r="A122" s="606" t="s">
        <v>559</v>
      </c>
      <c r="B122" s="401" t="s">
        <v>557</v>
      </c>
      <c r="C122" s="75">
        <f>ROUNDDOWN('7990NTP-P'!M52-('7990NTP-P'!M52*0.3066),2)</f>
        <v>0</v>
      </c>
      <c r="D122" s="76">
        <f>'7990NTP-P'!C56</f>
        <v>0</v>
      </c>
      <c r="E122" s="607" t="s">
        <v>559</v>
      </c>
      <c r="F122" s="9" t="s">
        <v>557</v>
      </c>
      <c r="G122" s="77">
        <f>ROUNDDOWN('7990NTP-P'!N52-('7990NTP-P'!N52*0.3066),2)</f>
        <v>0</v>
      </c>
      <c r="H122" s="78">
        <f>'7990NTP-P'!D56</f>
        <v>0</v>
      </c>
      <c r="I122" s="607" t="s">
        <v>559</v>
      </c>
      <c r="J122" s="9" t="s">
        <v>557</v>
      </c>
      <c r="K122" s="77">
        <f>ROUNDDOWN('7990NTP-P'!O52-('7990NTP-P'!O52*0.3066),2)</f>
        <v>0</v>
      </c>
      <c r="L122" s="78">
        <f>'7990NTP-P'!E56</f>
        <v>0</v>
      </c>
      <c r="M122" s="608" t="s">
        <v>561</v>
      </c>
      <c r="N122" s="9" t="s">
        <v>557</v>
      </c>
      <c r="O122" s="77">
        <f>ROUNDDOWN('7990NTP-P'!P52-('7990NTP-P'!P52*0.3066),2)</f>
        <v>0</v>
      </c>
      <c r="P122" s="78">
        <f>'7990NTP-P'!F56</f>
        <v>0</v>
      </c>
      <c r="Q122" s="609" t="s">
        <v>561</v>
      </c>
      <c r="R122" s="9" t="s">
        <v>557</v>
      </c>
      <c r="S122" s="77">
        <f>ROUNDDOWN('7990NTP-P'!Q52-('7990NTP-P'!Q52*0.3066),2)</f>
        <v>0</v>
      </c>
      <c r="T122" s="78">
        <f>'7990NTP-P'!G56</f>
        <v>0</v>
      </c>
      <c r="U122" s="609" t="s">
        <v>561</v>
      </c>
      <c r="V122" s="9" t="s">
        <v>557</v>
      </c>
      <c r="W122" s="77">
        <f>ROUNDDOWN('7990NTP-P'!R52-('7990NTP-P'!R52*0.3066),2)</f>
        <v>0</v>
      </c>
      <c r="X122" s="78">
        <f>'7990NTP-P'!H56</f>
        <v>0</v>
      </c>
      <c r="Y122" s="609" t="s">
        <v>561</v>
      </c>
      <c r="Z122" s="9" t="s">
        <v>557</v>
      </c>
      <c r="AA122" s="77">
        <f>ROUNDDOWN('7990NTP-P'!S52-('7990NTP-P'!S52*0.3066),2)</f>
        <v>0</v>
      </c>
      <c r="AB122" s="78">
        <f>'7990NTP-P'!I56</f>
        <v>0</v>
      </c>
      <c r="AC122" s="609" t="s">
        <v>561</v>
      </c>
      <c r="AD122" s="9" t="s">
        <v>557</v>
      </c>
      <c r="AE122" s="77">
        <f>ROUNDDOWN('7990NTP-P'!T52-('7990NTP-P'!T52*0.3066),2)</f>
        <v>0</v>
      </c>
      <c r="AF122" s="78">
        <f>'7990NTP-P'!J56</f>
        <v>0</v>
      </c>
      <c r="AG122" s="609" t="s">
        <v>561</v>
      </c>
      <c r="AH122" s="9" t="s">
        <v>557</v>
      </c>
      <c r="AI122" s="610">
        <f>ROUNDDOWN('7990NTP-P'!U52-('7990NTP-P'!U52*0.3066),2)</f>
        <v>0</v>
      </c>
      <c r="AJ122" s="78">
        <f>'7990NTP-P'!K56</f>
        <v>0</v>
      </c>
      <c r="AK122" s="63">
        <f>IF(C122+G122+K122+O122+S122+W122+AA122&gt;0,C122+G122+K122+O122+S122+W122+AA122+AE122+AI122,0)</f>
        <v>0</v>
      </c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  <c r="JJ122" s="35"/>
      <c r="JK122" s="35"/>
      <c r="JL122" s="35"/>
      <c r="JM122" s="35"/>
      <c r="JN122" s="35"/>
      <c r="JO122" s="35"/>
      <c r="JP122" s="35"/>
      <c r="JQ122" s="35"/>
      <c r="JR122" s="35"/>
      <c r="JS122" s="35"/>
      <c r="JT122" s="35"/>
      <c r="JU122" s="35"/>
      <c r="JV122" s="35"/>
      <c r="JW122" s="35"/>
      <c r="JX122" s="35"/>
      <c r="JY122" s="35"/>
      <c r="JZ122" s="35"/>
      <c r="KA122" s="35"/>
      <c r="KB122" s="35"/>
      <c r="KC122" s="35"/>
      <c r="KD122" s="35"/>
      <c r="KE122" s="35"/>
      <c r="KF122" s="35"/>
      <c r="KG122" s="35"/>
      <c r="KH122" s="35"/>
      <c r="KI122" s="35"/>
      <c r="KJ122" s="35"/>
    </row>
    <row r="123" spans="1:296" s="43" customFormat="1" ht="67.5" customHeight="1" x14ac:dyDescent="0.3">
      <c r="A123" s="611" t="s">
        <v>560</v>
      </c>
      <c r="B123" s="612" t="s">
        <v>552</v>
      </c>
      <c r="C123" s="75">
        <f>ROUNDUP('7990NTP-P'!M52*0.3066,2)</f>
        <v>0</v>
      </c>
      <c r="D123" s="69"/>
      <c r="E123" s="607" t="s">
        <v>560</v>
      </c>
      <c r="F123" s="9" t="s">
        <v>552</v>
      </c>
      <c r="G123" s="77">
        <f>ROUNDUP('7990NTP-P'!N52*0.3066,2)</f>
        <v>0</v>
      </c>
      <c r="H123" s="71"/>
      <c r="I123" s="607" t="s">
        <v>560</v>
      </c>
      <c r="J123" s="9" t="s">
        <v>552</v>
      </c>
      <c r="K123" s="77">
        <f>ROUNDUP('7990NTP-P'!O52*0.3066,2)</f>
        <v>0</v>
      </c>
      <c r="L123" s="71"/>
      <c r="M123" s="608" t="s">
        <v>562</v>
      </c>
      <c r="N123" s="194" t="s">
        <v>553</v>
      </c>
      <c r="O123" s="77">
        <f>ROUNDUP('7990NTP-P'!P52*0.3066,2)</f>
        <v>0</v>
      </c>
      <c r="P123" s="71"/>
      <c r="Q123" s="609" t="s">
        <v>562</v>
      </c>
      <c r="R123" s="194" t="s">
        <v>553</v>
      </c>
      <c r="S123" s="77">
        <f>ROUNDUP('7990NTP-P'!Q52*0.3066,2)</f>
        <v>0</v>
      </c>
      <c r="T123" s="71"/>
      <c r="U123" s="609" t="s">
        <v>562</v>
      </c>
      <c r="V123" s="194" t="s">
        <v>553</v>
      </c>
      <c r="W123" s="77">
        <f>ROUNDUP('7990NTP-P'!R52*0.3066,2)</f>
        <v>0</v>
      </c>
      <c r="X123" s="71"/>
      <c r="Y123" s="609" t="s">
        <v>562</v>
      </c>
      <c r="Z123" s="194" t="s">
        <v>553</v>
      </c>
      <c r="AA123" s="77">
        <f>ROUNDUP('7990NTP-P'!S52*0.3066,2)</f>
        <v>0</v>
      </c>
      <c r="AB123" s="71"/>
      <c r="AC123" s="609" t="s">
        <v>562</v>
      </c>
      <c r="AD123" s="194" t="s">
        <v>553</v>
      </c>
      <c r="AE123" s="77">
        <f>ROUNDUP('7990NTP-P'!T52*0.3066,2)</f>
        <v>0</v>
      </c>
      <c r="AF123" s="71"/>
      <c r="AG123" s="609" t="s">
        <v>562</v>
      </c>
      <c r="AH123" s="194" t="s">
        <v>553</v>
      </c>
      <c r="AI123" s="610">
        <f>ROUNDUP('7990NTP-P'!U52*0.3066,2)</f>
        <v>0</v>
      </c>
      <c r="AJ123" s="71"/>
      <c r="AK123" s="63">
        <f>IF(C123+G123+K123+O123+S123+W123+AA123&gt;0,C123+G123+K123+O123+S123+W123+AA123+AE123+AI123,0)</f>
        <v>0</v>
      </c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  <c r="JJ123" s="35"/>
      <c r="JK123" s="35"/>
      <c r="JL123" s="35"/>
      <c r="JM123" s="35"/>
      <c r="JN123" s="35"/>
      <c r="JO123" s="35"/>
      <c r="JP123" s="35"/>
      <c r="JQ123" s="35"/>
      <c r="JR123" s="35"/>
      <c r="JS123" s="35"/>
      <c r="JT123" s="35"/>
      <c r="JU123" s="35"/>
      <c r="JV123" s="35"/>
      <c r="JW123" s="35"/>
      <c r="JX123" s="35"/>
      <c r="JY123" s="35"/>
      <c r="JZ123" s="35"/>
      <c r="KA123" s="35"/>
      <c r="KB123" s="35"/>
      <c r="KC123" s="35"/>
      <c r="KD123" s="35"/>
      <c r="KE123" s="35"/>
      <c r="KF123" s="35"/>
      <c r="KG123" s="35"/>
      <c r="KH123" s="35"/>
      <c r="KI123" s="35"/>
      <c r="KJ123" s="35"/>
    </row>
    <row r="124" spans="1:296" s="43" customFormat="1" ht="13" x14ac:dyDescent="0.3">
      <c r="A124" s="613"/>
      <c r="B124" s="401"/>
      <c r="C124" s="75"/>
      <c r="D124" s="69"/>
      <c r="E124" s="400"/>
      <c r="F124" s="17"/>
      <c r="G124" s="77"/>
      <c r="H124" s="71"/>
      <c r="I124" s="400"/>
      <c r="J124" s="17"/>
      <c r="K124" s="77"/>
      <c r="L124" s="71"/>
      <c r="M124" s="60"/>
      <c r="N124" s="17"/>
      <c r="O124" s="77"/>
      <c r="P124" s="71"/>
      <c r="Q124" s="60"/>
      <c r="R124" s="17"/>
      <c r="S124" s="77"/>
      <c r="T124" s="71"/>
      <c r="U124" s="60"/>
      <c r="V124" s="17"/>
      <c r="W124" s="77"/>
      <c r="X124" s="71"/>
      <c r="Y124" s="60"/>
      <c r="Z124" s="17"/>
      <c r="AA124" s="77"/>
      <c r="AB124" s="71"/>
      <c r="AC124" s="60"/>
      <c r="AD124" s="17"/>
      <c r="AE124" s="77"/>
      <c r="AF124" s="71"/>
      <c r="AG124" s="60"/>
      <c r="AH124" s="17"/>
      <c r="AI124" s="77"/>
      <c r="AJ124" s="71"/>
      <c r="AK124" s="63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  <c r="JJ124" s="35"/>
      <c r="JK124" s="35"/>
      <c r="JL124" s="35"/>
      <c r="JM124" s="35"/>
      <c r="JN124" s="35"/>
      <c r="JO124" s="35"/>
      <c r="JP124" s="35"/>
      <c r="JQ124" s="35"/>
      <c r="JR124" s="35"/>
      <c r="JS124" s="35"/>
      <c r="JT124" s="35"/>
      <c r="JU124" s="35"/>
      <c r="JV124" s="35"/>
      <c r="JW124" s="35"/>
      <c r="JX124" s="35"/>
      <c r="JY124" s="35"/>
      <c r="JZ124" s="35"/>
      <c r="KA124" s="35"/>
      <c r="KB124" s="35"/>
      <c r="KC124" s="35"/>
      <c r="KD124" s="35"/>
      <c r="KE124" s="35"/>
      <c r="KF124" s="35"/>
      <c r="KG124" s="35"/>
      <c r="KH124" s="35"/>
      <c r="KI124" s="35"/>
      <c r="KJ124" s="35"/>
    </row>
    <row r="125" spans="1:296" s="43" customFormat="1" ht="62.5" x14ac:dyDescent="0.25">
      <c r="A125" s="614" t="s">
        <v>563</v>
      </c>
      <c r="B125" s="401" t="s">
        <v>558</v>
      </c>
      <c r="C125" s="75">
        <f>ROUNDDOWN('7990NTP-P'!M53-('7990NTP-P'!M53*0.315),2)</f>
        <v>0</v>
      </c>
      <c r="D125" s="398">
        <f>'7990NTP-P'!C57</f>
        <v>0</v>
      </c>
      <c r="E125" s="608" t="s">
        <v>563</v>
      </c>
      <c r="F125" s="9" t="s">
        <v>558</v>
      </c>
      <c r="G125" s="77">
        <f>ROUNDDOWN('7990NTP-P'!N53-('7990NTP-P'!N53*0.315),2)</f>
        <v>0</v>
      </c>
      <c r="H125" s="78">
        <f>'7990NTP-P'!D57</f>
        <v>0</v>
      </c>
      <c r="I125" s="608" t="s">
        <v>563</v>
      </c>
      <c r="J125" s="9" t="s">
        <v>558</v>
      </c>
      <c r="K125" s="77">
        <f>ROUNDDOWN('7990NTP-P'!O53-('7990NTP-P'!O53*0.315),2)</f>
        <v>0</v>
      </c>
      <c r="L125" s="78">
        <f>'7990NTP-P'!E57</f>
        <v>0</v>
      </c>
      <c r="M125" s="608" t="s">
        <v>565</v>
      </c>
      <c r="N125" s="9" t="s">
        <v>558</v>
      </c>
      <c r="O125" s="77">
        <f>ROUNDDOWN('7990NTP-P'!P53-('7990NTP-P'!P53*0.315),2)</f>
        <v>0</v>
      </c>
      <c r="P125" s="78">
        <f>'7990NTP-P'!F57</f>
        <v>0</v>
      </c>
      <c r="Q125" s="609" t="s">
        <v>565</v>
      </c>
      <c r="R125" s="9" t="s">
        <v>558</v>
      </c>
      <c r="S125" s="77">
        <f>ROUNDDOWN('7990NTP-P'!Q53-('7990NTP-P'!Q53*0.315),2)</f>
        <v>0</v>
      </c>
      <c r="T125" s="78">
        <f>'7990NTP-P'!G57</f>
        <v>0</v>
      </c>
      <c r="U125" s="609" t="s">
        <v>565</v>
      </c>
      <c r="V125" s="9" t="s">
        <v>558</v>
      </c>
      <c r="W125" s="77">
        <f>ROUNDDOWN('7990NTP-P'!R53-('7990NTP-P'!R53*0.315),2)</f>
        <v>0</v>
      </c>
      <c r="X125" s="78">
        <f>'7990NTP-P'!H57</f>
        <v>0</v>
      </c>
      <c r="Y125" s="609" t="s">
        <v>565</v>
      </c>
      <c r="Z125" s="9" t="s">
        <v>558</v>
      </c>
      <c r="AA125" s="77">
        <f>ROUNDDOWN('7990NTP-P'!S53-('7990NTP-P'!S53*0.315),2)</f>
        <v>0</v>
      </c>
      <c r="AB125" s="78">
        <f>'7990NTP-P'!I57</f>
        <v>0</v>
      </c>
      <c r="AC125" s="609" t="s">
        <v>565</v>
      </c>
      <c r="AD125" s="9" t="s">
        <v>558</v>
      </c>
      <c r="AE125" s="77">
        <f>ROUNDDOWN('7990NTP-P'!T53-('7990NTP-P'!T53*0.315),2)</f>
        <v>0</v>
      </c>
      <c r="AF125" s="78">
        <f>'7990NTP-P'!J57</f>
        <v>0</v>
      </c>
      <c r="AG125" s="609" t="s">
        <v>565</v>
      </c>
      <c r="AH125" s="9" t="s">
        <v>558</v>
      </c>
      <c r="AI125" s="77">
        <f>ROUNDDOWN('7990NTP-P'!U53-('7990NTP-P'!U53*0.315),2)</f>
        <v>0</v>
      </c>
      <c r="AJ125" s="78">
        <f>'7990NTP-P'!K57</f>
        <v>0</v>
      </c>
      <c r="AK125" s="63">
        <f>IF(C125+G125+K125+O125+S125+W125+AA125&gt;0,C125+G125+K125+O125+S125+W125+AA125+AE125+AI125,0)</f>
        <v>0</v>
      </c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</row>
    <row r="126" spans="1:296" s="43" customFormat="1" ht="63" x14ac:dyDescent="0.3">
      <c r="A126" s="614" t="s">
        <v>564</v>
      </c>
      <c r="B126" s="401" t="s">
        <v>555</v>
      </c>
      <c r="C126" s="75">
        <f>ROUNDUP('7990NTP-P'!M53*0.315,2)</f>
        <v>0</v>
      </c>
      <c r="D126" s="69"/>
      <c r="E126" s="607" t="s">
        <v>564</v>
      </c>
      <c r="F126" s="9" t="s">
        <v>555</v>
      </c>
      <c r="G126" s="77">
        <f>ROUNDUP('7990NTP-P'!N53*0.315,2)</f>
        <v>0</v>
      </c>
      <c r="H126" s="71"/>
      <c r="I126" s="607" t="s">
        <v>564</v>
      </c>
      <c r="J126" s="9" t="s">
        <v>555</v>
      </c>
      <c r="K126" s="77">
        <f>ROUNDUP('7990NTP-P'!O53*0.315,2)</f>
        <v>0</v>
      </c>
      <c r="L126" s="71"/>
      <c r="M126" s="608" t="s">
        <v>566</v>
      </c>
      <c r="N126" s="9" t="s">
        <v>556</v>
      </c>
      <c r="O126" s="77">
        <f>ROUNDUP('7990NTP-P'!P53*0.315,2)</f>
        <v>0</v>
      </c>
      <c r="P126" s="71"/>
      <c r="Q126" s="609" t="s">
        <v>566</v>
      </c>
      <c r="R126" s="9" t="s">
        <v>556</v>
      </c>
      <c r="S126" s="77">
        <f>ROUNDUP('7990NTP-P'!Q53*0.315,2)</f>
        <v>0</v>
      </c>
      <c r="T126" s="71"/>
      <c r="U126" s="609" t="s">
        <v>566</v>
      </c>
      <c r="V126" s="9" t="s">
        <v>556</v>
      </c>
      <c r="W126" s="77">
        <f>ROUNDUP('7990NTP-P'!R53*0.315,2)</f>
        <v>0</v>
      </c>
      <c r="X126" s="71"/>
      <c r="Y126" s="609" t="s">
        <v>566</v>
      </c>
      <c r="Z126" s="9" t="s">
        <v>556</v>
      </c>
      <c r="AA126" s="77">
        <f>ROUNDUP('7990NTP-P'!S53*0.315,2)</f>
        <v>0</v>
      </c>
      <c r="AB126" s="71"/>
      <c r="AC126" s="609" t="s">
        <v>566</v>
      </c>
      <c r="AD126" s="9" t="s">
        <v>556</v>
      </c>
      <c r="AE126" s="77">
        <f>ROUNDUP('7990NTP-P'!T53*0.315,2)</f>
        <v>0</v>
      </c>
      <c r="AF126" s="71"/>
      <c r="AG126" s="609" t="s">
        <v>566</v>
      </c>
      <c r="AH126" s="9" t="s">
        <v>556</v>
      </c>
      <c r="AI126" s="77">
        <f>ROUNDUP('7990NTP-P'!U53*0.315,2)</f>
        <v>0</v>
      </c>
      <c r="AJ126" s="71"/>
      <c r="AK126" s="63">
        <f>IF(C126+G126+K126+O126+S126+W126+AA126&gt;0,C126+G126+K126+O126+S126+W126+AA126+AE126+AI126,0)</f>
        <v>0</v>
      </c>
      <c r="AL126" s="43" t="s">
        <v>639</v>
      </c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</row>
    <row r="127" spans="1:296" s="43" customFormat="1" ht="13" x14ac:dyDescent="0.3">
      <c r="A127" s="615"/>
      <c r="B127" s="603"/>
      <c r="C127" s="407"/>
      <c r="D127" s="604"/>
      <c r="E127" s="217"/>
      <c r="F127" s="603"/>
      <c r="G127" s="407"/>
      <c r="H127" s="404"/>
      <c r="I127" s="217"/>
      <c r="J127" s="603"/>
      <c r="K127" s="407"/>
      <c r="L127" s="404"/>
      <c r="M127" s="605"/>
      <c r="N127" s="603"/>
      <c r="O127" s="407"/>
      <c r="P127" s="404"/>
      <c r="Q127" s="605"/>
      <c r="R127" s="603"/>
      <c r="S127" s="407"/>
      <c r="T127" s="404"/>
      <c r="U127" s="605"/>
      <c r="V127" s="603"/>
      <c r="W127" s="407"/>
      <c r="X127" s="404"/>
      <c r="Y127" s="605"/>
      <c r="Z127" s="603"/>
      <c r="AA127" s="407"/>
      <c r="AB127" s="404"/>
      <c r="AC127" s="605"/>
      <c r="AD127" s="603"/>
      <c r="AE127" s="407"/>
      <c r="AF127" s="404"/>
      <c r="AG127" s="605"/>
      <c r="AH127" s="603"/>
      <c r="AI127" s="407"/>
      <c r="AJ127" s="404"/>
      <c r="AK127" s="40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  <c r="IX127" s="35"/>
      <c r="IY127" s="35"/>
      <c r="IZ127" s="35"/>
      <c r="JA127" s="35"/>
      <c r="JB127" s="35"/>
      <c r="JC127" s="35"/>
      <c r="JD127" s="35"/>
      <c r="JE127" s="35"/>
      <c r="JF127" s="35"/>
      <c r="JG127" s="35"/>
      <c r="JH127" s="35"/>
      <c r="JI127" s="35"/>
      <c r="JJ127" s="35"/>
      <c r="JK127" s="35"/>
      <c r="JL127" s="35"/>
      <c r="JM127" s="35"/>
      <c r="JN127" s="35"/>
      <c r="JO127" s="35"/>
      <c r="JP127" s="35"/>
      <c r="JQ127" s="35"/>
      <c r="JR127" s="35"/>
      <c r="JS127" s="35"/>
      <c r="JT127" s="35"/>
      <c r="JU127" s="35"/>
      <c r="JV127" s="35"/>
      <c r="JW127" s="35"/>
      <c r="JX127" s="35"/>
      <c r="JY127" s="35"/>
      <c r="JZ127" s="35"/>
      <c r="KA127" s="35"/>
      <c r="KB127" s="35"/>
      <c r="KC127" s="35"/>
      <c r="KD127" s="35"/>
      <c r="KE127" s="35"/>
      <c r="KF127" s="35"/>
      <c r="KG127" s="35"/>
      <c r="KH127" s="35"/>
      <c r="KI127" s="35"/>
      <c r="KJ127" s="35"/>
    </row>
    <row r="128" spans="1:296" s="43" customFormat="1" ht="62.5" x14ac:dyDescent="0.25">
      <c r="A128" s="8" t="s">
        <v>270</v>
      </c>
      <c r="B128" s="9" t="s">
        <v>192</v>
      </c>
      <c r="C128" s="75">
        <f>ROUNDDOWN('7990NTP-P'!M$54-('7990NTP-P'!M$54*0.438),2)</f>
        <v>0</v>
      </c>
      <c r="D128" s="76">
        <f>'7990NTP-P'!C54</f>
        <v>0</v>
      </c>
      <c r="E128" s="26" t="s">
        <v>270</v>
      </c>
      <c r="F128" s="16" t="s">
        <v>192</v>
      </c>
      <c r="G128" s="77">
        <f>ROUNDDOWN('7990NTP-P'!N$54-('7990NTP-P'!N$54*0.438),2)</f>
        <v>0</v>
      </c>
      <c r="H128" s="78">
        <f>'7990NTP-P'!D54</f>
        <v>0</v>
      </c>
      <c r="I128" s="26" t="s">
        <v>270</v>
      </c>
      <c r="J128" s="16" t="s">
        <v>192</v>
      </c>
      <c r="K128" s="77">
        <f>ROUNDDOWN('7990NTP-P'!O$54-('7990NTP-P'!O$54*0.438),2)</f>
        <v>0</v>
      </c>
      <c r="L128" s="78">
        <f>'7990NTP-P'!E54</f>
        <v>0</v>
      </c>
      <c r="M128" s="195" t="s">
        <v>405</v>
      </c>
      <c r="N128" s="194" t="s">
        <v>192</v>
      </c>
      <c r="O128" s="77">
        <f>ROUNDDOWN('7990NTP-P'!P$54-('7990NTP-P'!P$54*0.438),2)</f>
        <v>0</v>
      </c>
      <c r="P128" s="78">
        <f>'7990NTP-P'!F54</f>
        <v>0</v>
      </c>
      <c r="Q128" s="195" t="s">
        <v>405</v>
      </c>
      <c r="R128" s="194" t="s">
        <v>192</v>
      </c>
      <c r="S128" s="77">
        <f>ROUNDDOWN('7990NTP-P'!Q$54-('7990NTP-P'!Q$54*0.438),2)</f>
        <v>0</v>
      </c>
      <c r="T128" s="78">
        <f>'7990NTP-P'!G54</f>
        <v>0</v>
      </c>
      <c r="U128" s="195" t="s">
        <v>405</v>
      </c>
      <c r="V128" s="194" t="s">
        <v>192</v>
      </c>
      <c r="W128" s="77">
        <f>ROUNDDOWN('7990NTP-P'!R$54-('7990NTP-P'!R$54*0.438),2)</f>
        <v>0</v>
      </c>
      <c r="X128" s="78">
        <f>'7990NTP-P'!H54</f>
        <v>0</v>
      </c>
      <c r="Y128" s="195" t="s">
        <v>405</v>
      </c>
      <c r="Z128" s="194" t="s">
        <v>192</v>
      </c>
      <c r="AA128" s="77">
        <f>ROUNDDOWN('7990NTP-P'!S$54-('7990NTP-P'!S$54*0.438),2)</f>
        <v>0</v>
      </c>
      <c r="AB128" s="78">
        <f>'7990NTP-P'!I54</f>
        <v>0</v>
      </c>
      <c r="AC128" s="195" t="s">
        <v>405</v>
      </c>
      <c r="AD128" s="194" t="s">
        <v>192</v>
      </c>
      <c r="AE128" s="77">
        <f>ROUNDDOWN('7990NTP-P'!T$54-('7990NTP-P'!T$54*0.438),2)</f>
        <v>0</v>
      </c>
      <c r="AF128" s="78">
        <f>'7990NTP-P'!J54</f>
        <v>0</v>
      </c>
      <c r="AG128" s="195" t="s">
        <v>405</v>
      </c>
      <c r="AH128" s="194" t="s">
        <v>192</v>
      </c>
      <c r="AI128" s="77">
        <f>ROUNDDOWN('7990NTP-P'!U$54-('7990NTP-P'!U$54*0.438),2)</f>
        <v>0</v>
      </c>
      <c r="AJ128" s="78">
        <f>'7990NTP-P'!K54</f>
        <v>0</v>
      </c>
      <c r="AK128" s="63">
        <f>IF(C128+G128+K128+O128+S128+W128+AA128&gt;0,C128+G128+K128+O128+S128+W128+AA128+AE128+AI128,0)</f>
        <v>0</v>
      </c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</row>
    <row r="129" spans="1:296" s="43" customFormat="1" ht="63" x14ac:dyDescent="0.3">
      <c r="A129" s="8" t="s">
        <v>271</v>
      </c>
      <c r="B129" s="9" t="s">
        <v>313</v>
      </c>
      <c r="C129" s="75">
        <f>ROUNDUP('7990NTP-P'!M$54*0.438,2)</f>
        <v>0</v>
      </c>
      <c r="D129" s="69"/>
      <c r="E129" s="26" t="s">
        <v>271</v>
      </c>
      <c r="F129" s="16" t="s">
        <v>313</v>
      </c>
      <c r="G129" s="77">
        <f>ROUNDUP('7990NTP-P'!N$54*0.438,2)</f>
        <v>0</v>
      </c>
      <c r="H129" s="71"/>
      <c r="I129" s="26" t="s">
        <v>271</v>
      </c>
      <c r="J129" s="16" t="s">
        <v>313</v>
      </c>
      <c r="K129" s="77">
        <f>ROUNDUP('7990NTP-P'!O$54*0.438,2)</f>
        <v>0</v>
      </c>
      <c r="L129" s="71"/>
      <c r="M129" s="195" t="s">
        <v>406</v>
      </c>
      <c r="N129" s="194" t="s">
        <v>404</v>
      </c>
      <c r="O129" s="77">
        <f>ROUNDUP('7990NTP-P'!P$54*0.438,2)</f>
        <v>0</v>
      </c>
      <c r="P129" s="71"/>
      <c r="Q129" s="195" t="s">
        <v>406</v>
      </c>
      <c r="R129" s="194" t="s">
        <v>404</v>
      </c>
      <c r="S129" s="77">
        <f>ROUNDUP('7990NTP-P'!Q$54*0.438,2)</f>
        <v>0</v>
      </c>
      <c r="T129" s="71"/>
      <c r="U129" s="195" t="s">
        <v>406</v>
      </c>
      <c r="V129" s="194" t="s">
        <v>404</v>
      </c>
      <c r="W129" s="77">
        <f>ROUNDUP('7990NTP-P'!R$54*0.438,2)</f>
        <v>0</v>
      </c>
      <c r="X129" s="71"/>
      <c r="Y129" s="195" t="s">
        <v>406</v>
      </c>
      <c r="Z129" s="194" t="s">
        <v>404</v>
      </c>
      <c r="AA129" s="77">
        <f>ROUNDUP('7990NTP-P'!S$54*0.438,2)</f>
        <v>0</v>
      </c>
      <c r="AB129" s="71"/>
      <c r="AC129" s="195" t="s">
        <v>406</v>
      </c>
      <c r="AD129" s="194" t="s">
        <v>404</v>
      </c>
      <c r="AE129" s="77">
        <f>ROUNDUP('7990NTP-P'!T$54*0.438,2)</f>
        <v>0</v>
      </c>
      <c r="AF129" s="71"/>
      <c r="AG129" s="195" t="s">
        <v>406</v>
      </c>
      <c r="AH129" s="194" t="s">
        <v>404</v>
      </c>
      <c r="AI129" s="77">
        <f>ROUNDUP('7990NTP-P'!U$54*0.438,2)</f>
        <v>0</v>
      </c>
      <c r="AJ129" s="71"/>
      <c r="AK129" s="63">
        <f>IF(C129+G129+K129+O129+S129+W129+AA129&gt;0,C129+G129+K129+O129+S129+W129+AA129+AE129+AI129,0)</f>
        <v>0</v>
      </c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  <c r="IX129" s="35"/>
      <c r="IY129" s="35"/>
      <c r="IZ129" s="35"/>
      <c r="JA129" s="35"/>
      <c r="JB129" s="35"/>
      <c r="JC129" s="35"/>
      <c r="JD129" s="35"/>
      <c r="JE129" s="35"/>
      <c r="JF129" s="35"/>
      <c r="JG129" s="35"/>
      <c r="JH129" s="35"/>
      <c r="JI129" s="35"/>
      <c r="JJ129" s="35"/>
      <c r="JK129" s="35"/>
      <c r="JL129" s="35"/>
      <c r="JM129" s="35"/>
      <c r="JN129" s="35"/>
      <c r="JO129" s="35"/>
      <c r="JP129" s="35"/>
      <c r="JQ129" s="35"/>
      <c r="JR129" s="35"/>
      <c r="JS129" s="35"/>
      <c r="JT129" s="35"/>
      <c r="JU129" s="35"/>
      <c r="JV129" s="35"/>
      <c r="JW129" s="35"/>
      <c r="JX129" s="35"/>
      <c r="JY129" s="35"/>
      <c r="JZ129" s="35"/>
      <c r="KA129" s="35"/>
      <c r="KB129" s="35"/>
      <c r="KC129" s="35"/>
      <c r="KD129" s="35"/>
      <c r="KE129" s="35"/>
      <c r="KF129" s="35"/>
      <c r="KG129" s="35"/>
      <c r="KH129" s="35"/>
      <c r="KI129" s="35"/>
      <c r="KJ129" s="35"/>
    </row>
    <row r="130" spans="1:296" s="43" customFormat="1" ht="13" x14ac:dyDescent="0.3">
      <c r="A130" s="216"/>
      <c r="B130" s="207"/>
      <c r="C130" s="316"/>
      <c r="D130" s="209"/>
      <c r="E130" s="217"/>
      <c r="F130" s="207"/>
      <c r="G130" s="316"/>
      <c r="H130" s="211"/>
      <c r="I130" s="217"/>
      <c r="J130" s="207"/>
      <c r="K130" s="316"/>
      <c r="L130" s="211"/>
      <c r="M130" s="218"/>
      <c r="N130" s="207"/>
      <c r="O130" s="316"/>
      <c r="P130" s="211"/>
      <c r="Q130" s="218"/>
      <c r="R130" s="207"/>
      <c r="S130" s="316"/>
      <c r="T130" s="211"/>
      <c r="U130" s="218"/>
      <c r="V130" s="207"/>
      <c r="W130" s="316"/>
      <c r="X130" s="211"/>
      <c r="Y130" s="218"/>
      <c r="Z130" s="207"/>
      <c r="AA130" s="316"/>
      <c r="AB130" s="211"/>
      <c r="AC130" s="218"/>
      <c r="AD130" s="207"/>
      <c r="AE130" s="316"/>
      <c r="AF130" s="211"/>
      <c r="AG130" s="218"/>
      <c r="AH130" s="207"/>
      <c r="AI130" s="316"/>
      <c r="AJ130" s="211"/>
      <c r="AK130" s="213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  <c r="IX130" s="35"/>
      <c r="IY130" s="35"/>
      <c r="IZ130" s="35"/>
      <c r="JA130" s="35"/>
      <c r="JB130" s="35"/>
      <c r="JC130" s="35"/>
      <c r="JD130" s="35"/>
      <c r="JE130" s="35"/>
      <c r="JF130" s="35"/>
      <c r="JG130" s="35"/>
      <c r="JH130" s="35"/>
      <c r="JI130" s="35"/>
      <c r="JJ130" s="35"/>
      <c r="JK130" s="35"/>
      <c r="JL130" s="35"/>
      <c r="JM130" s="35"/>
      <c r="JN130" s="35"/>
      <c r="JO130" s="35"/>
      <c r="JP130" s="35"/>
      <c r="JQ130" s="35"/>
      <c r="JR130" s="35"/>
      <c r="JS130" s="35"/>
      <c r="JT130" s="35"/>
      <c r="JU130" s="35"/>
      <c r="JV130" s="35"/>
      <c r="JW130" s="35"/>
      <c r="JX130" s="35"/>
      <c r="JY130" s="35"/>
      <c r="JZ130" s="35"/>
      <c r="KA130" s="35"/>
      <c r="KB130" s="35"/>
      <c r="KC130" s="35"/>
      <c r="KD130" s="35"/>
      <c r="KE130" s="35"/>
      <c r="KF130" s="35"/>
      <c r="KG130" s="35"/>
      <c r="KH130" s="35"/>
      <c r="KI130" s="35"/>
      <c r="KJ130" s="35"/>
    </row>
    <row r="131" spans="1:296" s="43" customFormat="1" ht="62.5" x14ac:dyDescent="0.25">
      <c r="A131" s="616" t="s">
        <v>597</v>
      </c>
      <c r="B131" s="9" t="s">
        <v>525</v>
      </c>
      <c r="C131" s="75">
        <f>ROUNDDOWN('7990NTP-P'!M$55-('7990NTP-P'!M$55*0.45),2)</f>
        <v>0</v>
      </c>
      <c r="D131" s="398">
        <f>'7990NTP-P'!C55</f>
        <v>0</v>
      </c>
      <c r="E131" s="616" t="s">
        <v>597</v>
      </c>
      <c r="F131" s="9" t="s">
        <v>525</v>
      </c>
      <c r="G131" s="77">
        <f>ROUNDDOWN('7990NTP-P'!N$55-('7990NTP-P'!N$55*0.45),2)</f>
        <v>0</v>
      </c>
      <c r="H131" s="78">
        <f>'7990NTP-P'!D55</f>
        <v>0</v>
      </c>
      <c r="I131" s="616" t="s">
        <v>597</v>
      </c>
      <c r="J131" s="9" t="s">
        <v>525</v>
      </c>
      <c r="K131" s="77">
        <f>ROUNDDOWN('7990NTP-P'!O$55-('7990NTP-P'!O$55*0.45),2)</f>
        <v>0</v>
      </c>
      <c r="L131" s="78">
        <f>'7990NTP-P'!E55</f>
        <v>0</v>
      </c>
      <c r="M131" s="595" t="s">
        <v>623</v>
      </c>
      <c r="N131" s="9" t="s">
        <v>525</v>
      </c>
      <c r="O131" s="77">
        <f>ROUNDDOWN('7990NTP-P'!P$55-('7990NTP-P'!P$55*0.45),2)</f>
        <v>0</v>
      </c>
      <c r="P131" s="78">
        <f>'7990NTP-P'!F55</f>
        <v>0</v>
      </c>
      <c r="Q131" s="595" t="s">
        <v>623</v>
      </c>
      <c r="R131" s="9" t="s">
        <v>525</v>
      </c>
      <c r="S131" s="77">
        <f>ROUNDDOWN('7990NTP-P'!Q$55-('7990NTP-P'!Q$55*0.45),2)</f>
        <v>0</v>
      </c>
      <c r="T131" s="78">
        <f>'7990NTP-P'!G55</f>
        <v>0</v>
      </c>
      <c r="U131" s="595" t="s">
        <v>623</v>
      </c>
      <c r="V131" s="9" t="s">
        <v>525</v>
      </c>
      <c r="W131" s="77">
        <f>ROUNDDOWN('7990NTP-P'!R$55-('7990NTP-P'!R$55*0.45),2)</f>
        <v>0</v>
      </c>
      <c r="X131" s="78">
        <f>'7990NTP-P'!H55</f>
        <v>0</v>
      </c>
      <c r="Y131" s="595" t="s">
        <v>623</v>
      </c>
      <c r="Z131" s="9" t="s">
        <v>525</v>
      </c>
      <c r="AA131" s="77">
        <f>ROUNDDOWN('7990NTP-P'!S$55-('7990NTP-P'!S$55*0.45),2)</f>
        <v>0</v>
      </c>
      <c r="AB131" s="78">
        <f>'7990NTP-P'!I55</f>
        <v>0</v>
      </c>
      <c r="AC131" s="595" t="s">
        <v>623</v>
      </c>
      <c r="AD131" s="9" t="s">
        <v>525</v>
      </c>
      <c r="AE131" s="77">
        <f>ROUNDDOWN('7990NTP-P'!T$55-('7990NTP-P'!T$55*0.45),2)</f>
        <v>0</v>
      </c>
      <c r="AF131" s="78">
        <f>'7990NTP-P'!J55</f>
        <v>0</v>
      </c>
      <c r="AG131" s="595" t="s">
        <v>623</v>
      </c>
      <c r="AH131" s="9" t="s">
        <v>525</v>
      </c>
      <c r="AI131" s="77">
        <f>ROUNDDOWN('7990NTP-P'!U$55-('7990NTP-P'!U$55*0.45),2)</f>
        <v>0</v>
      </c>
      <c r="AJ131" s="78">
        <f>'7990NTP-P'!K55</f>
        <v>0</v>
      </c>
      <c r="AK131" s="63">
        <f>IF(C131+G131+K131+O131+S131+W131+AA131&gt;0,C131+G131+K131+O131+S131+W131+AA131+AE131+AI131,0)</f>
        <v>0</v>
      </c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  <c r="IX131" s="35"/>
      <c r="IY131" s="35"/>
      <c r="IZ131" s="35"/>
      <c r="JA131" s="35"/>
      <c r="JB131" s="35"/>
      <c r="JC131" s="35"/>
      <c r="JD131" s="35"/>
      <c r="JE131" s="35"/>
      <c r="JF131" s="35"/>
      <c r="JG131" s="35"/>
      <c r="JH131" s="35"/>
      <c r="JI131" s="35"/>
      <c r="JJ131" s="35"/>
      <c r="JK131" s="35"/>
      <c r="JL131" s="35"/>
      <c r="JM131" s="35"/>
      <c r="JN131" s="35"/>
      <c r="JO131" s="35"/>
      <c r="JP131" s="35"/>
      <c r="JQ131" s="35"/>
      <c r="JR131" s="35"/>
      <c r="JS131" s="35"/>
      <c r="JT131" s="35"/>
      <c r="JU131" s="35"/>
      <c r="JV131" s="35"/>
      <c r="JW131" s="35"/>
      <c r="JX131" s="35"/>
      <c r="JY131" s="35"/>
      <c r="JZ131" s="35"/>
      <c r="KA131" s="35"/>
      <c r="KB131" s="35"/>
      <c r="KC131" s="35"/>
      <c r="KD131" s="35"/>
      <c r="KE131" s="35"/>
      <c r="KF131" s="35"/>
      <c r="KG131" s="35"/>
      <c r="KH131" s="35"/>
      <c r="KI131" s="35"/>
      <c r="KJ131" s="35"/>
    </row>
    <row r="132" spans="1:296" s="43" customFormat="1" ht="63" x14ac:dyDescent="0.3">
      <c r="A132" s="595" t="s">
        <v>598</v>
      </c>
      <c r="B132" s="9" t="s">
        <v>523</v>
      </c>
      <c r="C132" s="75">
        <f>ROUNDUP('7990NTP-P'!M$55*0.45,2)</f>
        <v>0</v>
      </c>
      <c r="D132" s="69"/>
      <c r="E132" s="596" t="s">
        <v>598</v>
      </c>
      <c r="F132" s="9" t="s">
        <v>523</v>
      </c>
      <c r="G132" s="77">
        <f>ROUNDUP('7990NTP-P'!N$55*0.45,2)</f>
        <v>0</v>
      </c>
      <c r="H132" s="71"/>
      <c r="I132" s="595" t="s">
        <v>598</v>
      </c>
      <c r="J132" s="9" t="s">
        <v>523</v>
      </c>
      <c r="K132" s="77">
        <f>ROUNDUP('7990NTP-P'!O$55*0.45,2)</f>
        <v>0</v>
      </c>
      <c r="L132" s="71"/>
      <c r="M132" s="596" t="s">
        <v>624</v>
      </c>
      <c r="N132" s="9" t="s">
        <v>524</v>
      </c>
      <c r="O132" s="77">
        <f>ROUNDUP('7990NTP-P'!P$55*0.45,2)</f>
        <v>0</v>
      </c>
      <c r="P132" s="71"/>
      <c r="Q132" s="596" t="s">
        <v>624</v>
      </c>
      <c r="R132" s="9" t="s">
        <v>524</v>
      </c>
      <c r="S132" s="77">
        <f>ROUNDUP('7990NTP-P'!Q$55*0.45,2)</f>
        <v>0</v>
      </c>
      <c r="T132" s="71"/>
      <c r="U132" s="596" t="s">
        <v>624</v>
      </c>
      <c r="V132" s="9" t="s">
        <v>524</v>
      </c>
      <c r="W132" s="77">
        <f>ROUNDUP('7990NTP-P'!R$55*0.45,2)</f>
        <v>0</v>
      </c>
      <c r="X132" s="71"/>
      <c r="Y132" s="596" t="s">
        <v>624</v>
      </c>
      <c r="Z132" s="9" t="s">
        <v>524</v>
      </c>
      <c r="AA132" s="77">
        <f>ROUNDUP('7990NTP-P'!S$55*0.45,2)</f>
        <v>0</v>
      </c>
      <c r="AB132" s="71"/>
      <c r="AC132" s="596" t="s">
        <v>624</v>
      </c>
      <c r="AD132" s="9" t="s">
        <v>524</v>
      </c>
      <c r="AE132" s="77">
        <f>ROUNDUP('7990NTP-P'!T$55*0.45,2)</f>
        <v>0</v>
      </c>
      <c r="AF132" s="71"/>
      <c r="AG132" s="596" t="s">
        <v>624</v>
      </c>
      <c r="AH132" s="9" t="s">
        <v>524</v>
      </c>
      <c r="AI132" s="77">
        <f>ROUNDUP('7990NTP-P'!U$55*0.45,2)</f>
        <v>0</v>
      </c>
      <c r="AJ132" s="71"/>
      <c r="AK132" s="63">
        <f>IF(C132+G132+K132+O132+S132+W132+AA132&gt;0,C132+G132+K132+O132+S132+W132+AA132+AE132+AI132,0)</f>
        <v>0</v>
      </c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  <c r="IX132" s="35"/>
      <c r="IY132" s="35"/>
      <c r="IZ132" s="35"/>
      <c r="JA132" s="35"/>
      <c r="JB132" s="35"/>
      <c r="JC132" s="35"/>
      <c r="JD132" s="35"/>
      <c r="JE132" s="35"/>
      <c r="JF132" s="35"/>
      <c r="JG132" s="35"/>
      <c r="JH132" s="35"/>
      <c r="JI132" s="35"/>
      <c r="JJ132" s="35"/>
      <c r="JK132" s="35"/>
      <c r="JL132" s="35"/>
      <c r="JM132" s="35"/>
      <c r="JN132" s="35"/>
      <c r="JO132" s="35"/>
      <c r="JP132" s="35"/>
      <c r="JQ132" s="35"/>
      <c r="JR132" s="35"/>
      <c r="JS132" s="35"/>
      <c r="JT132" s="35"/>
      <c r="JU132" s="35"/>
      <c r="JV132" s="35"/>
      <c r="JW132" s="35"/>
      <c r="JX132" s="35"/>
      <c r="JY132" s="35"/>
      <c r="JZ132" s="35"/>
      <c r="KA132" s="35"/>
      <c r="KB132" s="35"/>
      <c r="KC132" s="35"/>
      <c r="KD132" s="35"/>
      <c r="KE132" s="35"/>
      <c r="KF132" s="35"/>
      <c r="KG132" s="35"/>
      <c r="KH132" s="35"/>
      <c r="KI132" s="35"/>
      <c r="KJ132" s="35"/>
    </row>
    <row r="133" spans="1:296" s="43" customFormat="1" ht="13" x14ac:dyDescent="0.3">
      <c r="A133" s="477"/>
      <c r="B133" s="408"/>
      <c r="C133" s="407"/>
      <c r="D133" s="403"/>
      <c r="E133" s="217"/>
      <c r="F133" s="408"/>
      <c r="G133" s="407"/>
      <c r="H133" s="404"/>
      <c r="I133" s="416"/>
      <c r="J133" s="408"/>
      <c r="K133" s="407"/>
      <c r="L133" s="403"/>
      <c r="M133" s="396"/>
      <c r="N133" s="408"/>
      <c r="O133" s="407"/>
      <c r="P133" s="404"/>
      <c r="Q133" s="417"/>
      <c r="R133" s="408"/>
      <c r="S133" s="407"/>
      <c r="T133" s="403"/>
      <c r="U133" s="396"/>
      <c r="V133" s="408"/>
      <c r="W133" s="407"/>
      <c r="X133" s="404"/>
      <c r="Y133" s="417"/>
      <c r="Z133" s="408"/>
      <c r="AA133" s="407"/>
      <c r="AB133" s="403"/>
      <c r="AC133" s="396"/>
      <c r="AD133" s="408"/>
      <c r="AE133" s="407"/>
      <c r="AF133" s="404"/>
      <c r="AG133" s="417"/>
      <c r="AH133" s="408"/>
      <c r="AI133" s="407"/>
      <c r="AJ133" s="403"/>
      <c r="AK133" s="40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  <c r="IX133" s="35"/>
      <c r="IY133" s="35"/>
      <c r="IZ133" s="35"/>
      <c r="JA133" s="35"/>
      <c r="JB133" s="35"/>
      <c r="JC133" s="35"/>
      <c r="JD133" s="35"/>
      <c r="JE133" s="35"/>
      <c r="JF133" s="35"/>
      <c r="JG133" s="35"/>
      <c r="JH133" s="35"/>
      <c r="JI133" s="35"/>
      <c r="JJ133" s="35"/>
      <c r="JK133" s="35"/>
      <c r="JL133" s="35"/>
      <c r="JM133" s="35"/>
      <c r="JN133" s="35"/>
      <c r="JO133" s="35"/>
      <c r="JP133" s="35"/>
      <c r="JQ133" s="35"/>
      <c r="JR133" s="35"/>
      <c r="JS133" s="35"/>
      <c r="JT133" s="35"/>
      <c r="JU133" s="35"/>
      <c r="JV133" s="35"/>
      <c r="JW133" s="35"/>
      <c r="JX133" s="35"/>
      <c r="JY133" s="35"/>
      <c r="JZ133" s="35"/>
      <c r="KA133" s="35"/>
      <c r="KB133" s="35"/>
      <c r="KC133" s="35"/>
      <c r="KD133" s="35"/>
      <c r="KE133" s="35"/>
      <c r="KF133" s="35"/>
      <c r="KG133" s="35"/>
      <c r="KH133" s="35"/>
      <c r="KI133" s="35"/>
      <c r="KJ133" s="35"/>
    </row>
    <row r="134" spans="1:296" s="43" customFormat="1" ht="62.5" x14ac:dyDescent="0.25">
      <c r="A134" s="599" t="s">
        <v>599</v>
      </c>
      <c r="B134" s="320" t="s">
        <v>540</v>
      </c>
      <c r="C134" s="316">
        <f>SUM('7990NTP-P'!M56*1)</f>
        <v>0</v>
      </c>
      <c r="D134" s="317">
        <f>'7990NTP-P'!C56</f>
        <v>0</v>
      </c>
      <c r="E134" s="596" t="s">
        <v>599</v>
      </c>
      <c r="F134" s="320" t="s">
        <v>540</v>
      </c>
      <c r="G134" s="316">
        <f>SUM('7990NTP-P'!N56*1)</f>
        <v>0</v>
      </c>
      <c r="H134" s="319">
        <f>'7990NTP-P'!D56</f>
        <v>0</v>
      </c>
      <c r="I134" s="599" t="s">
        <v>599</v>
      </c>
      <c r="J134" s="320" t="s">
        <v>540</v>
      </c>
      <c r="K134" s="316">
        <f>SUM('7990NTP-P'!O56*1)</f>
        <v>0</v>
      </c>
      <c r="L134" s="317">
        <f>'7990NTP-P'!E56</f>
        <v>0</v>
      </c>
      <c r="M134" s="596" t="s">
        <v>599</v>
      </c>
      <c r="N134" s="320" t="s">
        <v>540</v>
      </c>
      <c r="O134" s="316">
        <f>SUM('7990NTP-P'!P56*1)</f>
        <v>0</v>
      </c>
      <c r="P134" s="398">
        <f>'7990NTP-P'!F56</f>
        <v>0</v>
      </c>
      <c r="Q134" s="595" t="s">
        <v>599</v>
      </c>
      <c r="R134" s="320" t="s">
        <v>540</v>
      </c>
      <c r="S134" s="316">
        <f>SUM('7990NTP-P'!Q56*1)</f>
        <v>0</v>
      </c>
      <c r="T134" s="398">
        <f>'7990NTP-P'!G56</f>
        <v>0</v>
      </c>
      <c r="U134" s="595" t="s">
        <v>599</v>
      </c>
      <c r="V134" s="320" t="s">
        <v>540</v>
      </c>
      <c r="W134" s="316">
        <f>SUM('7990NTP-P'!R56*1)</f>
        <v>0</v>
      </c>
      <c r="X134" s="319">
        <f>'7990NTP-P'!H56</f>
        <v>0</v>
      </c>
      <c r="Y134" s="599" t="s">
        <v>599</v>
      </c>
      <c r="Z134" s="320" t="s">
        <v>540</v>
      </c>
      <c r="AA134" s="316">
        <f>SUM('7990NTP-P'!S56*1)</f>
        <v>0</v>
      </c>
      <c r="AB134" s="317">
        <f>'7990NTP-P'!I56</f>
        <v>0</v>
      </c>
      <c r="AC134" s="596" t="s">
        <v>599</v>
      </c>
      <c r="AD134" s="320" t="s">
        <v>540</v>
      </c>
      <c r="AE134" s="316">
        <f>SUM('7990NTP-P'!T56*1)</f>
        <v>0</v>
      </c>
      <c r="AF134" s="317">
        <f>'7990NTP-P'!J56</f>
        <v>0</v>
      </c>
      <c r="AG134" s="596" t="s">
        <v>599</v>
      </c>
      <c r="AH134" s="320" t="s">
        <v>540</v>
      </c>
      <c r="AI134" s="316">
        <f>SUM('7990NTP-P'!U56*1)</f>
        <v>0</v>
      </c>
      <c r="AJ134" s="317">
        <f>'7990NTP-P'!K56</f>
        <v>0</v>
      </c>
      <c r="AK134" s="63">
        <f>IF(C134+G134+K134+O134+S134+W134+AA134&gt;0,C134+G134+K134+O134+S134+W134+AA134+AE134+AI134,0)</f>
        <v>0</v>
      </c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  <c r="IX134" s="35"/>
      <c r="IY134" s="35"/>
      <c r="IZ134" s="35"/>
      <c r="JA134" s="35"/>
      <c r="JB134" s="35"/>
      <c r="JC134" s="35"/>
      <c r="JD134" s="35"/>
      <c r="JE134" s="35"/>
      <c r="JF134" s="35"/>
      <c r="JG134" s="35"/>
      <c r="JH134" s="35"/>
      <c r="JI134" s="35"/>
      <c r="JJ134" s="35"/>
      <c r="JK134" s="35"/>
      <c r="JL134" s="35"/>
      <c r="JM134" s="35"/>
      <c r="JN134" s="35"/>
      <c r="JO134" s="35"/>
      <c r="JP134" s="35"/>
      <c r="JQ134" s="35"/>
      <c r="JR134" s="35"/>
      <c r="JS134" s="35"/>
      <c r="JT134" s="35"/>
      <c r="JU134" s="35"/>
      <c r="JV134" s="35"/>
      <c r="JW134" s="35"/>
      <c r="JX134" s="35"/>
      <c r="JY134" s="35"/>
      <c r="JZ134" s="35"/>
      <c r="KA134" s="35"/>
      <c r="KB134" s="35"/>
      <c r="KC134" s="35"/>
      <c r="KD134" s="35"/>
      <c r="KE134" s="35"/>
      <c r="KF134" s="35"/>
      <c r="KG134" s="35"/>
      <c r="KH134" s="35"/>
      <c r="KI134" s="35"/>
      <c r="KJ134" s="35"/>
    </row>
    <row r="135" spans="1:296" s="43" customFormat="1" ht="13" x14ac:dyDescent="0.3">
      <c r="A135" s="415"/>
      <c r="B135" s="408"/>
      <c r="C135" s="407"/>
      <c r="D135" s="403"/>
      <c r="E135" s="217"/>
      <c r="F135" s="408"/>
      <c r="G135" s="407"/>
      <c r="H135" s="404"/>
      <c r="I135" s="416"/>
      <c r="J135" s="408"/>
      <c r="K135" s="407"/>
      <c r="L135" s="403"/>
      <c r="M135" s="396"/>
      <c r="N135" s="408"/>
      <c r="O135" s="407"/>
      <c r="P135" s="404"/>
      <c r="Q135" s="417"/>
      <c r="R135" s="408"/>
      <c r="S135" s="407"/>
      <c r="T135" s="403"/>
      <c r="U135" s="396"/>
      <c r="V135" s="408"/>
      <c r="W135" s="407"/>
      <c r="X135" s="404"/>
      <c r="Y135" s="417"/>
      <c r="Z135" s="408"/>
      <c r="AA135" s="407"/>
      <c r="AB135" s="403"/>
      <c r="AC135" s="417"/>
      <c r="AD135" s="408"/>
      <c r="AE135" s="407"/>
      <c r="AF135" s="403"/>
      <c r="AG135" s="396"/>
      <c r="AH135" s="408"/>
      <c r="AI135" s="407"/>
      <c r="AJ135" s="403"/>
      <c r="AK135" s="40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  <c r="IX135" s="35"/>
      <c r="IY135" s="35"/>
      <c r="IZ135" s="35"/>
      <c r="JA135" s="35"/>
      <c r="JB135" s="35"/>
      <c r="JC135" s="35"/>
      <c r="JD135" s="35"/>
      <c r="JE135" s="35"/>
      <c r="JF135" s="35"/>
      <c r="JG135" s="35"/>
      <c r="JH135" s="35"/>
      <c r="JI135" s="35"/>
      <c r="JJ135" s="35"/>
      <c r="JK135" s="35"/>
      <c r="JL135" s="35"/>
      <c r="JM135" s="35"/>
      <c r="JN135" s="35"/>
      <c r="JO135" s="35"/>
      <c r="JP135" s="35"/>
      <c r="JQ135" s="35"/>
      <c r="JR135" s="35"/>
      <c r="JS135" s="35"/>
      <c r="JT135" s="35"/>
      <c r="JU135" s="35"/>
      <c r="JV135" s="35"/>
      <c r="JW135" s="35"/>
      <c r="JX135" s="35"/>
      <c r="JY135" s="35"/>
      <c r="JZ135" s="35"/>
      <c r="KA135" s="35"/>
      <c r="KB135" s="35"/>
      <c r="KC135" s="35"/>
      <c r="KD135" s="35"/>
      <c r="KE135" s="35"/>
      <c r="KF135" s="35"/>
      <c r="KG135" s="35"/>
      <c r="KH135" s="35"/>
      <c r="KI135" s="35"/>
      <c r="KJ135" s="35"/>
    </row>
    <row r="136" spans="1:296" s="43" customFormat="1" ht="75" x14ac:dyDescent="0.25">
      <c r="A136" s="321" t="s">
        <v>436</v>
      </c>
      <c r="B136" s="320" t="s">
        <v>435</v>
      </c>
      <c r="C136" s="316">
        <f>SUM('7990NTP-P'!M57*1)</f>
        <v>0</v>
      </c>
      <c r="D136" s="317">
        <f>'7990NTP-P'!C57</f>
        <v>0</v>
      </c>
      <c r="E136" s="323" t="s">
        <v>436</v>
      </c>
      <c r="F136" s="320" t="s">
        <v>435</v>
      </c>
      <c r="G136" s="316">
        <f>SUM('7990NTP-P'!N57*1)</f>
        <v>0</v>
      </c>
      <c r="H136" s="319">
        <f>'7990NTP-P'!D57</f>
        <v>0</v>
      </c>
      <c r="I136" s="321" t="s">
        <v>436</v>
      </c>
      <c r="J136" s="320" t="s">
        <v>435</v>
      </c>
      <c r="K136" s="316">
        <f>SUM('7990NTP-P'!O57*1)</f>
        <v>0</v>
      </c>
      <c r="L136" s="317">
        <f>'7990NTP-P'!E57</f>
        <v>0</v>
      </c>
      <c r="M136" s="323" t="s">
        <v>439</v>
      </c>
      <c r="N136" s="320" t="s">
        <v>438</v>
      </c>
      <c r="O136" s="316">
        <f>SUM('7990NTP-P'!P57*1)</f>
        <v>0</v>
      </c>
      <c r="P136" s="317">
        <f>'7990NTP-P'!F57</f>
        <v>0</v>
      </c>
      <c r="Q136" s="323" t="s">
        <v>439</v>
      </c>
      <c r="R136" s="320" t="s">
        <v>438</v>
      </c>
      <c r="S136" s="316">
        <f>SUM('7990NTP-P'!Q57*1)</f>
        <v>0</v>
      </c>
      <c r="T136" s="317">
        <f>'7990NTP-P'!G57</f>
        <v>0</v>
      </c>
      <c r="U136" s="617" t="s">
        <v>439</v>
      </c>
      <c r="V136" s="320" t="s">
        <v>438</v>
      </c>
      <c r="W136" s="316">
        <f>SUM('7990NTP-P'!R57*1)</f>
        <v>0</v>
      </c>
      <c r="X136" s="319">
        <f>'7990NTP-P'!H57</f>
        <v>0</v>
      </c>
      <c r="Y136" s="323" t="s">
        <v>439</v>
      </c>
      <c r="Z136" s="320" t="s">
        <v>438</v>
      </c>
      <c r="AA136" s="316">
        <f>SUM('7990NTP-P'!S57*1)</f>
        <v>0</v>
      </c>
      <c r="AB136" s="317">
        <f>'7990NTP-P'!I57</f>
        <v>0</v>
      </c>
      <c r="AC136" s="323" t="s">
        <v>439</v>
      </c>
      <c r="AD136" s="320" t="s">
        <v>438</v>
      </c>
      <c r="AE136" s="316">
        <f>SUM('7990NTP-P'!T57*1)</f>
        <v>0</v>
      </c>
      <c r="AF136" s="317">
        <f>'7990NTP-P'!J57</f>
        <v>0</v>
      </c>
      <c r="AG136" s="323" t="s">
        <v>439</v>
      </c>
      <c r="AH136" s="320" t="s">
        <v>438</v>
      </c>
      <c r="AI136" s="316">
        <f>SUM('7990NTP-P'!U57*1)</f>
        <v>0</v>
      </c>
      <c r="AJ136" s="317">
        <f>'7990NTP-P'!K57</f>
        <v>0</v>
      </c>
      <c r="AK136" s="63">
        <f>IF(C136+G136+K136+O136+S136+W136+AA136&gt;0,C136+G136+K136+O136+S136+W136+AA136+AE136+AI136,0)</f>
        <v>0</v>
      </c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  <c r="IX136" s="35"/>
      <c r="IY136" s="35"/>
      <c r="IZ136" s="35"/>
      <c r="JA136" s="35"/>
      <c r="JB136" s="35"/>
      <c r="JC136" s="35"/>
      <c r="JD136" s="35"/>
      <c r="JE136" s="35"/>
      <c r="JF136" s="35"/>
      <c r="JG136" s="35"/>
      <c r="JH136" s="35"/>
      <c r="JI136" s="35"/>
      <c r="JJ136" s="35"/>
      <c r="JK136" s="35"/>
      <c r="JL136" s="35"/>
      <c r="JM136" s="35"/>
      <c r="JN136" s="35"/>
      <c r="JO136" s="35"/>
      <c r="JP136" s="35"/>
      <c r="JQ136" s="35"/>
      <c r="JR136" s="35"/>
      <c r="JS136" s="35"/>
      <c r="JT136" s="35"/>
      <c r="JU136" s="35"/>
      <c r="JV136" s="35"/>
      <c r="JW136" s="35"/>
      <c r="JX136" s="35"/>
      <c r="JY136" s="35"/>
      <c r="JZ136" s="35"/>
      <c r="KA136" s="35"/>
      <c r="KB136" s="35"/>
      <c r="KC136" s="35"/>
      <c r="KD136" s="35"/>
      <c r="KE136" s="35"/>
      <c r="KF136" s="35"/>
      <c r="KG136" s="35"/>
      <c r="KH136" s="35"/>
      <c r="KI136" s="35"/>
      <c r="KJ136" s="35"/>
    </row>
    <row r="137" spans="1:296" s="43" customFormat="1" ht="13" x14ac:dyDescent="0.3">
      <c r="A137" s="80"/>
      <c r="B137" s="12"/>
      <c r="C137" s="68"/>
      <c r="D137" s="69"/>
      <c r="E137" s="81"/>
      <c r="F137" s="17"/>
      <c r="G137" s="70"/>
      <c r="H137" s="71"/>
      <c r="I137" s="81"/>
      <c r="J137" s="17"/>
      <c r="K137" s="70"/>
      <c r="L137" s="71"/>
      <c r="M137" s="81"/>
      <c r="N137" s="17"/>
      <c r="O137" s="70"/>
      <c r="P137" s="71"/>
      <c r="Q137" s="81"/>
      <c r="R137" s="17"/>
      <c r="S137" s="70"/>
      <c r="T137" s="71"/>
      <c r="U137" s="81"/>
      <c r="V137" s="17"/>
      <c r="W137" s="70"/>
      <c r="X137" s="71"/>
      <c r="Y137" s="81"/>
      <c r="Z137" s="17"/>
      <c r="AA137" s="70"/>
      <c r="AB137" s="71"/>
      <c r="AC137" s="81"/>
      <c r="AD137" s="17"/>
      <c r="AE137" s="70"/>
      <c r="AF137" s="71"/>
      <c r="AG137" s="81"/>
      <c r="AH137" s="17"/>
      <c r="AI137" s="70"/>
      <c r="AJ137" s="71"/>
      <c r="AK137" s="63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  <c r="IX137" s="35"/>
      <c r="IY137" s="35"/>
      <c r="IZ137" s="35"/>
      <c r="JA137" s="35"/>
      <c r="JB137" s="35"/>
      <c r="JC137" s="35"/>
      <c r="JD137" s="35"/>
      <c r="JE137" s="35"/>
      <c r="JF137" s="35"/>
      <c r="JG137" s="35"/>
      <c r="JH137" s="35"/>
      <c r="JI137" s="35"/>
      <c r="JJ137" s="35"/>
      <c r="JK137" s="35"/>
      <c r="JL137" s="35"/>
      <c r="JM137" s="35"/>
      <c r="JN137" s="35"/>
      <c r="JO137" s="35"/>
      <c r="JP137" s="35"/>
      <c r="JQ137" s="35"/>
      <c r="JR137" s="35"/>
      <c r="JS137" s="35"/>
      <c r="JT137" s="35"/>
      <c r="JU137" s="35"/>
      <c r="JV137" s="35"/>
      <c r="JW137" s="35"/>
      <c r="JX137" s="35"/>
      <c r="JY137" s="35"/>
      <c r="JZ137" s="35"/>
      <c r="KA137" s="35"/>
      <c r="KB137" s="35"/>
      <c r="KC137" s="35"/>
      <c r="KD137" s="35"/>
      <c r="KE137" s="35"/>
      <c r="KF137" s="35"/>
      <c r="KG137" s="35"/>
      <c r="KH137" s="35"/>
      <c r="KI137" s="35"/>
      <c r="KJ137" s="35"/>
    </row>
    <row r="138" spans="1:296" s="43" customFormat="1" ht="50" x14ac:dyDescent="0.25">
      <c r="A138" s="8" t="s">
        <v>327</v>
      </c>
      <c r="B138" s="9" t="s">
        <v>193</v>
      </c>
      <c r="C138" s="75">
        <f>ROUNDDOWN('7990NTP-P'!M58-('7990NTP-P'!M58*0.438),2)</f>
        <v>0</v>
      </c>
      <c r="D138" s="76">
        <f>'7990NTP-P'!C58</f>
        <v>0</v>
      </c>
      <c r="E138" s="26" t="s">
        <v>327</v>
      </c>
      <c r="F138" s="16" t="s">
        <v>193</v>
      </c>
      <c r="G138" s="77">
        <f>ROUNDDOWN('7990NTP-P'!N58-('7990NTP-P'!N58*0.438),2)</f>
        <v>0</v>
      </c>
      <c r="H138" s="78">
        <f>'7990NTP-P'!D58</f>
        <v>0</v>
      </c>
      <c r="I138" s="26" t="s">
        <v>327</v>
      </c>
      <c r="J138" s="16" t="s">
        <v>193</v>
      </c>
      <c r="K138" s="77">
        <f>ROUNDDOWN('7990NTP-P'!O58-('7990NTP-P'!O58*0.438),2)</f>
        <v>0</v>
      </c>
      <c r="L138" s="78">
        <f>'7990NTP-P'!E58</f>
        <v>0</v>
      </c>
      <c r="M138" s="195" t="s">
        <v>407</v>
      </c>
      <c r="N138" s="194" t="s">
        <v>193</v>
      </c>
      <c r="O138" s="77">
        <f>ROUNDDOWN('7990NTP-P'!P58-('7990NTP-P'!P58*0.438),2)</f>
        <v>0</v>
      </c>
      <c r="P138" s="78">
        <f>'7990NTP-P'!F58</f>
        <v>0</v>
      </c>
      <c r="Q138" s="195" t="s">
        <v>407</v>
      </c>
      <c r="R138" s="194" t="s">
        <v>193</v>
      </c>
      <c r="S138" s="77">
        <f>ROUNDDOWN('7990NTP-P'!Q58-('7990NTP-P'!Q58*0.438),2)</f>
        <v>0</v>
      </c>
      <c r="T138" s="78">
        <f>'7990NTP-P'!G58</f>
        <v>0</v>
      </c>
      <c r="U138" s="195" t="s">
        <v>407</v>
      </c>
      <c r="V138" s="194" t="s">
        <v>193</v>
      </c>
      <c r="W138" s="77">
        <f>ROUNDDOWN('7990NTP-P'!R58-('7990NTP-P'!R58*0.438),2)</f>
        <v>0</v>
      </c>
      <c r="X138" s="78">
        <f>'7990NTP-P'!H58</f>
        <v>0</v>
      </c>
      <c r="Y138" s="195" t="s">
        <v>407</v>
      </c>
      <c r="Z138" s="194" t="s">
        <v>193</v>
      </c>
      <c r="AA138" s="77">
        <f>ROUNDDOWN('7990NTP-P'!S58-('7990NTP-P'!S58*0.438),2)</f>
        <v>0</v>
      </c>
      <c r="AB138" s="78">
        <f>'7990NTP-P'!I58</f>
        <v>0</v>
      </c>
      <c r="AC138" s="195" t="s">
        <v>407</v>
      </c>
      <c r="AD138" s="194" t="s">
        <v>193</v>
      </c>
      <c r="AE138" s="77">
        <f>ROUNDDOWN('7990NTP-P'!T58-('7990NTP-P'!T58*0.438),2)</f>
        <v>0</v>
      </c>
      <c r="AF138" s="78">
        <f>'7990NTP-P'!J58</f>
        <v>0</v>
      </c>
      <c r="AG138" s="195" t="s">
        <v>407</v>
      </c>
      <c r="AH138" s="194" t="s">
        <v>193</v>
      </c>
      <c r="AI138" s="77">
        <f>ROUNDDOWN('7990NTP-P'!U58-('7990NTP-P'!U58*0.438),2)</f>
        <v>0</v>
      </c>
      <c r="AJ138" s="78">
        <f>'7990NTP-P'!K58</f>
        <v>0</v>
      </c>
      <c r="AK138" s="63">
        <f>IF(C138+G138+K138+O138+S138+W138+AA138&gt;0,C138+G138+K138+O138+S138+W138+AA138+AE138+AI138,0)</f>
        <v>0</v>
      </c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  <c r="IW138" s="35"/>
      <c r="IX138" s="35"/>
      <c r="IY138" s="35"/>
      <c r="IZ138" s="35"/>
      <c r="JA138" s="35"/>
      <c r="JB138" s="35"/>
      <c r="JC138" s="35"/>
      <c r="JD138" s="35"/>
      <c r="JE138" s="35"/>
      <c r="JF138" s="35"/>
      <c r="JG138" s="35"/>
      <c r="JH138" s="35"/>
      <c r="JI138" s="35"/>
      <c r="JJ138" s="35"/>
      <c r="JK138" s="35"/>
      <c r="JL138" s="35"/>
      <c r="JM138" s="35"/>
      <c r="JN138" s="35"/>
      <c r="JO138" s="35"/>
      <c r="JP138" s="35"/>
      <c r="JQ138" s="35"/>
      <c r="JR138" s="35"/>
      <c r="JS138" s="35"/>
      <c r="JT138" s="35"/>
      <c r="JU138" s="35"/>
      <c r="JV138" s="35"/>
      <c r="JW138" s="35"/>
      <c r="JX138" s="35"/>
      <c r="JY138" s="35"/>
      <c r="JZ138" s="35"/>
      <c r="KA138" s="35"/>
      <c r="KB138" s="35"/>
      <c r="KC138" s="35"/>
      <c r="KD138" s="35"/>
      <c r="KE138" s="35"/>
      <c r="KF138" s="35"/>
      <c r="KG138" s="35"/>
      <c r="KH138" s="35"/>
      <c r="KI138" s="35"/>
      <c r="KJ138" s="35"/>
    </row>
    <row r="139" spans="1:296" s="43" customFormat="1" ht="38" x14ac:dyDescent="0.3">
      <c r="A139" s="8" t="s">
        <v>328</v>
      </c>
      <c r="B139" s="9" t="s">
        <v>329</v>
      </c>
      <c r="C139" s="75">
        <f>ROUNDUP('7990NTP-P'!M58*0.438,2)</f>
        <v>0</v>
      </c>
      <c r="D139" s="69"/>
      <c r="E139" s="26" t="s">
        <v>328</v>
      </c>
      <c r="F139" s="16" t="s">
        <v>329</v>
      </c>
      <c r="G139" s="77">
        <f>ROUNDUP('7990NTP-P'!N58*0.438,2)</f>
        <v>0</v>
      </c>
      <c r="H139" s="71"/>
      <c r="I139" s="26" t="s">
        <v>328</v>
      </c>
      <c r="J139" s="16" t="s">
        <v>329</v>
      </c>
      <c r="K139" s="77">
        <f>ROUNDUP('7990NTP-P'!O58*0.438,2)</f>
        <v>0</v>
      </c>
      <c r="L139" s="71"/>
      <c r="M139" s="195" t="s">
        <v>408</v>
      </c>
      <c r="N139" s="194" t="s">
        <v>409</v>
      </c>
      <c r="O139" s="77">
        <f>ROUNDUP('7990NTP-P'!P58*0.438,2)</f>
        <v>0</v>
      </c>
      <c r="P139" s="71"/>
      <c r="Q139" s="195" t="s">
        <v>408</v>
      </c>
      <c r="R139" s="194" t="s">
        <v>409</v>
      </c>
      <c r="S139" s="77">
        <f>ROUNDUP('7990NTP-P'!Q58*0.438,2)</f>
        <v>0</v>
      </c>
      <c r="T139" s="71"/>
      <c r="U139" s="195" t="s">
        <v>408</v>
      </c>
      <c r="V139" s="194" t="s">
        <v>409</v>
      </c>
      <c r="W139" s="77">
        <f>ROUNDUP('7990NTP-P'!R58*0.438,2)</f>
        <v>0</v>
      </c>
      <c r="X139" s="71"/>
      <c r="Y139" s="195" t="s">
        <v>408</v>
      </c>
      <c r="Z139" s="194" t="s">
        <v>409</v>
      </c>
      <c r="AA139" s="77">
        <f>ROUNDUP('7990NTP-P'!S58*0.438,2)</f>
        <v>0</v>
      </c>
      <c r="AB139" s="71"/>
      <c r="AC139" s="195" t="s">
        <v>408</v>
      </c>
      <c r="AD139" s="194" t="s">
        <v>409</v>
      </c>
      <c r="AE139" s="77">
        <f>ROUNDUP('7990NTP-P'!T58*0.438,2)</f>
        <v>0</v>
      </c>
      <c r="AF139" s="71"/>
      <c r="AG139" s="195" t="s">
        <v>408</v>
      </c>
      <c r="AH139" s="194" t="s">
        <v>409</v>
      </c>
      <c r="AI139" s="77">
        <f>ROUNDUP('7990NTP-P'!U58*0.438,2)</f>
        <v>0</v>
      </c>
      <c r="AJ139" s="71"/>
      <c r="AK139" s="63">
        <f>IF(C139+G139+K139+O139+S139+W139+AA139&gt;0,C139+G139+K139+O139+S139+W139+AA139+AE139+AI139,0)</f>
        <v>0</v>
      </c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  <c r="IX139" s="35"/>
      <c r="IY139" s="35"/>
      <c r="IZ139" s="35"/>
      <c r="JA139" s="35"/>
      <c r="JB139" s="35"/>
      <c r="JC139" s="35"/>
      <c r="JD139" s="35"/>
      <c r="JE139" s="35"/>
      <c r="JF139" s="35"/>
      <c r="JG139" s="35"/>
      <c r="JH139" s="35"/>
      <c r="JI139" s="35"/>
      <c r="JJ139" s="35"/>
      <c r="JK139" s="35"/>
      <c r="JL139" s="35"/>
      <c r="JM139" s="35"/>
      <c r="JN139" s="35"/>
      <c r="JO139" s="35"/>
      <c r="JP139" s="35"/>
      <c r="JQ139" s="35"/>
      <c r="JR139" s="35"/>
      <c r="JS139" s="35"/>
      <c r="JT139" s="35"/>
      <c r="JU139" s="35"/>
      <c r="JV139" s="35"/>
      <c r="JW139" s="35"/>
      <c r="JX139" s="35"/>
      <c r="JY139" s="35"/>
      <c r="JZ139" s="35"/>
      <c r="KA139" s="35"/>
      <c r="KB139" s="35"/>
      <c r="KC139" s="35"/>
      <c r="KD139" s="35"/>
      <c r="KE139" s="35"/>
      <c r="KF139" s="35"/>
      <c r="KG139" s="35"/>
      <c r="KH139" s="35"/>
      <c r="KI139" s="35"/>
      <c r="KJ139" s="35"/>
    </row>
    <row r="140" spans="1:296" s="43" customFormat="1" ht="13" x14ac:dyDescent="0.3">
      <c r="A140" s="82"/>
      <c r="B140" s="12"/>
      <c r="C140" s="68"/>
      <c r="D140" s="69"/>
      <c r="E140" s="81"/>
      <c r="F140" s="17"/>
      <c r="G140" s="70"/>
      <c r="H140" s="71"/>
      <c r="I140" s="81"/>
      <c r="J140" s="17"/>
      <c r="K140" s="70"/>
      <c r="L140" s="71"/>
      <c r="M140" s="81"/>
      <c r="N140" s="17"/>
      <c r="O140" s="70"/>
      <c r="P140" s="71"/>
      <c r="Q140" s="81"/>
      <c r="R140" s="17"/>
      <c r="S140" s="70"/>
      <c r="T140" s="71"/>
      <c r="U140" s="81"/>
      <c r="V140" s="17"/>
      <c r="W140" s="70"/>
      <c r="X140" s="71"/>
      <c r="Y140" s="81"/>
      <c r="Z140" s="17"/>
      <c r="AA140" s="70"/>
      <c r="AB140" s="71"/>
      <c r="AC140" s="81"/>
      <c r="AD140" s="17"/>
      <c r="AE140" s="70"/>
      <c r="AF140" s="71"/>
      <c r="AG140" s="81"/>
      <c r="AH140" s="17"/>
      <c r="AI140" s="70"/>
      <c r="AJ140" s="71"/>
      <c r="AK140" s="63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  <c r="IW140" s="35"/>
      <c r="IX140" s="35"/>
      <c r="IY140" s="35"/>
      <c r="IZ140" s="35"/>
      <c r="JA140" s="35"/>
      <c r="JB140" s="35"/>
      <c r="JC140" s="35"/>
      <c r="JD140" s="35"/>
      <c r="JE140" s="35"/>
      <c r="JF140" s="35"/>
      <c r="JG140" s="35"/>
      <c r="JH140" s="35"/>
      <c r="JI140" s="35"/>
      <c r="JJ140" s="35"/>
      <c r="JK140" s="35"/>
      <c r="JL140" s="35"/>
      <c r="JM140" s="35"/>
      <c r="JN140" s="35"/>
      <c r="JO140" s="35"/>
      <c r="JP140" s="35"/>
      <c r="JQ140" s="35"/>
      <c r="JR140" s="35"/>
      <c r="JS140" s="35"/>
      <c r="JT140" s="35"/>
      <c r="JU140" s="35"/>
      <c r="JV140" s="35"/>
      <c r="JW140" s="35"/>
      <c r="JX140" s="35"/>
      <c r="JY140" s="35"/>
      <c r="JZ140" s="35"/>
      <c r="KA140" s="35"/>
      <c r="KB140" s="35"/>
      <c r="KC140" s="35"/>
      <c r="KD140" s="35"/>
      <c r="KE140" s="35"/>
      <c r="KF140" s="35"/>
      <c r="KG140" s="35"/>
      <c r="KH140" s="35"/>
      <c r="KI140" s="35"/>
      <c r="KJ140" s="35"/>
    </row>
    <row r="141" spans="1:296" s="43" customFormat="1" ht="50" x14ac:dyDescent="0.25">
      <c r="A141" s="599" t="s">
        <v>600</v>
      </c>
      <c r="B141" s="9" t="s">
        <v>526</v>
      </c>
      <c r="C141" s="75">
        <f>ROUNDDOWN('7990NTP-P'!M59-('7990NTP-P'!M59*0.45),2)</f>
        <v>0</v>
      </c>
      <c r="D141" s="398">
        <f>'7990NTP-P'!C59</f>
        <v>0</v>
      </c>
      <c r="E141" s="595" t="s">
        <v>600</v>
      </c>
      <c r="F141" s="9" t="s">
        <v>526</v>
      </c>
      <c r="G141" s="77">
        <f>ROUNDDOWN('7990NTP-P'!N59-('7990NTP-P'!N59*0.45),2)</f>
        <v>0</v>
      </c>
      <c r="H141" s="78">
        <f>'7990NTP-P'!D59</f>
        <v>0</v>
      </c>
      <c r="I141" s="599" t="s">
        <v>600</v>
      </c>
      <c r="J141" s="9" t="s">
        <v>526</v>
      </c>
      <c r="K141" s="77">
        <f>ROUNDDOWN('7990NTP-P'!O59-('7990NTP-P'!O59*0.45),2)</f>
        <v>0</v>
      </c>
      <c r="L141" s="78">
        <f>'7990NTP-P'!E59</f>
        <v>0</v>
      </c>
      <c r="M141" s="596" t="s">
        <v>625</v>
      </c>
      <c r="N141" s="9" t="s">
        <v>526</v>
      </c>
      <c r="O141" s="77">
        <f>ROUNDDOWN('7990NTP-P'!P59-('7990NTP-P'!P59*0.45),2)</f>
        <v>0</v>
      </c>
      <c r="P141" s="78">
        <f>'7990NTP-P'!F59</f>
        <v>0</v>
      </c>
      <c r="Q141" s="596" t="s">
        <v>625</v>
      </c>
      <c r="R141" s="9" t="s">
        <v>526</v>
      </c>
      <c r="S141" s="77">
        <f>ROUNDDOWN('7990NTP-P'!Q59-('7990NTP-P'!Q59*0.45),2)</f>
        <v>0</v>
      </c>
      <c r="T141" s="78">
        <f>'7990NTP-P'!G59</f>
        <v>0</v>
      </c>
      <c r="U141" s="596" t="s">
        <v>625</v>
      </c>
      <c r="V141" s="9" t="s">
        <v>526</v>
      </c>
      <c r="W141" s="77">
        <f>ROUNDDOWN('7990NTP-P'!R59-('7990NTP-P'!R59*0.45),2)</f>
        <v>0</v>
      </c>
      <c r="X141" s="78">
        <f>'7990NTP-P'!H59</f>
        <v>0</v>
      </c>
      <c r="Y141" s="596" t="s">
        <v>625</v>
      </c>
      <c r="Z141" s="9" t="s">
        <v>526</v>
      </c>
      <c r="AA141" s="77">
        <f>ROUNDDOWN('7990NTP-P'!S59-('7990NTP-P'!S59*0.45),2)</f>
        <v>0</v>
      </c>
      <c r="AB141" s="78">
        <f>'7990NTP-P'!I59</f>
        <v>0</v>
      </c>
      <c r="AC141" s="596" t="s">
        <v>625</v>
      </c>
      <c r="AD141" s="9" t="s">
        <v>526</v>
      </c>
      <c r="AE141" s="77">
        <f>ROUNDDOWN('7990NTP-P'!T59-('7990NTP-P'!T59*0.45),2)</f>
        <v>0</v>
      </c>
      <c r="AF141" s="78">
        <f>'7990NTP-P'!J59</f>
        <v>0</v>
      </c>
      <c r="AG141" s="596" t="s">
        <v>625</v>
      </c>
      <c r="AH141" s="9" t="s">
        <v>526</v>
      </c>
      <c r="AI141" s="77">
        <f>ROUNDDOWN('7990NTP-P'!U59-('7990NTP-P'!U59*0.45),2)</f>
        <v>0</v>
      </c>
      <c r="AJ141" s="78">
        <f>'7990NTP-P'!K59</f>
        <v>0</v>
      </c>
      <c r="AK141" s="63">
        <f>IF(C141+G141+K141+O141+S141+W141+AA141&gt;0,C141+G141+K141+O141+S141+W141+AA141+AE141+AI141,0)</f>
        <v>0</v>
      </c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  <c r="IT141" s="35"/>
      <c r="IU141" s="35"/>
      <c r="IV141" s="35"/>
      <c r="IW141" s="35"/>
      <c r="IX141" s="35"/>
      <c r="IY141" s="35"/>
      <c r="IZ141" s="35"/>
      <c r="JA141" s="35"/>
      <c r="JB141" s="35"/>
      <c r="JC141" s="35"/>
      <c r="JD141" s="35"/>
      <c r="JE141" s="35"/>
      <c r="JF141" s="35"/>
      <c r="JG141" s="35"/>
      <c r="JH141" s="35"/>
      <c r="JI141" s="35"/>
      <c r="JJ141" s="35"/>
      <c r="JK141" s="35"/>
      <c r="JL141" s="35"/>
      <c r="JM141" s="35"/>
      <c r="JN141" s="35"/>
      <c r="JO141" s="35"/>
      <c r="JP141" s="35"/>
      <c r="JQ141" s="35"/>
      <c r="JR141" s="35"/>
      <c r="JS141" s="35"/>
      <c r="JT141" s="35"/>
      <c r="JU141" s="35"/>
      <c r="JV141" s="35"/>
      <c r="JW141" s="35"/>
      <c r="JX141" s="35"/>
      <c r="JY141" s="35"/>
      <c r="JZ141" s="35"/>
      <c r="KA141" s="35"/>
      <c r="KB141" s="35"/>
      <c r="KC141" s="35"/>
      <c r="KD141" s="35"/>
      <c r="KE141" s="35"/>
      <c r="KF141" s="35"/>
      <c r="KG141" s="35"/>
      <c r="KH141" s="35"/>
      <c r="KI141" s="35"/>
      <c r="KJ141" s="35"/>
    </row>
    <row r="142" spans="1:296" s="43" customFormat="1" ht="50.5" x14ac:dyDescent="0.3">
      <c r="A142" s="595" t="s">
        <v>601</v>
      </c>
      <c r="B142" s="9" t="s">
        <v>527</v>
      </c>
      <c r="C142" s="75">
        <f>ROUNDUP('7990NTP-P'!M59*0.45,2)</f>
        <v>0</v>
      </c>
      <c r="D142" s="404"/>
      <c r="E142" s="595" t="s">
        <v>601</v>
      </c>
      <c r="F142" s="9" t="s">
        <v>527</v>
      </c>
      <c r="G142" s="77">
        <f>ROUNDUP('7990NTP-P'!N59*0.45,2)</f>
        <v>0</v>
      </c>
      <c r="H142" s="71"/>
      <c r="I142" s="595" t="s">
        <v>601</v>
      </c>
      <c r="J142" s="9" t="s">
        <v>527</v>
      </c>
      <c r="K142" s="77">
        <f>ROUNDUP('7990NTP-P'!O59*0.45,2)</f>
        <v>0</v>
      </c>
      <c r="L142" s="71"/>
      <c r="M142" s="596" t="s">
        <v>626</v>
      </c>
      <c r="N142" s="9" t="s">
        <v>528</v>
      </c>
      <c r="O142" s="77">
        <f>ROUNDUP('7990NTP-P'!P59*0.45,2)</f>
        <v>0</v>
      </c>
      <c r="P142" s="71"/>
      <c r="Q142" s="596" t="s">
        <v>626</v>
      </c>
      <c r="R142" s="9" t="s">
        <v>528</v>
      </c>
      <c r="S142" s="77">
        <f>ROUNDUP('7990NTP-P'!Q59*0.45,2)</f>
        <v>0</v>
      </c>
      <c r="T142" s="71"/>
      <c r="U142" s="596" t="s">
        <v>626</v>
      </c>
      <c r="V142" s="9" t="s">
        <v>528</v>
      </c>
      <c r="W142" s="77">
        <f>ROUNDUP('7990NTP-P'!R59*0.45,2)</f>
        <v>0</v>
      </c>
      <c r="X142" s="71"/>
      <c r="Y142" s="596" t="s">
        <v>626</v>
      </c>
      <c r="Z142" s="9" t="s">
        <v>528</v>
      </c>
      <c r="AA142" s="77">
        <f>ROUNDUP('7990NTP-P'!S59*0.45,2)</f>
        <v>0</v>
      </c>
      <c r="AB142" s="71"/>
      <c r="AC142" s="596" t="s">
        <v>626</v>
      </c>
      <c r="AD142" s="9" t="s">
        <v>528</v>
      </c>
      <c r="AE142" s="77">
        <f>ROUNDUP('7990NTP-P'!T59*0.45,2)</f>
        <v>0</v>
      </c>
      <c r="AF142" s="71"/>
      <c r="AG142" s="596" t="s">
        <v>626</v>
      </c>
      <c r="AH142" s="9" t="s">
        <v>528</v>
      </c>
      <c r="AI142" s="77">
        <f>ROUNDUP('7990NTP-P'!U59*0.45,2)</f>
        <v>0</v>
      </c>
      <c r="AJ142" s="71"/>
      <c r="AK142" s="63">
        <f>IF(C142+G142+K142+O142+S142+W142+AA142&gt;0,C142+G142+K142+O142+S142+W142+AA142+AE142+AI142,0)</f>
        <v>0</v>
      </c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  <c r="IS142" s="35"/>
      <c r="IT142" s="35"/>
      <c r="IU142" s="35"/>
      <c r="IV142" s="35"/>
      <c r="IW142" s="35"/>
      <c r="IX142" s="35"/>
      <c r="IY142" s="35"/>
      <c r="IZ142" s="35"/>
      <c r="JA142" s="35"/>
      <c r="JB142" s="35"/>
      <c r="JC142" s="35"/>
      <c r="JD142" s="35"/>
      <c r="JE142" s="35"/>
      <c r="JF142" s="35"/>
      <c r="JG142" s="35"/>
      <c r="JH142" s="35"/>
      <c r="JI142" s="35"/>
      <c r="JJ142" s="35"/>
      <c r="JK142" s="35"/>
      <c r="JL142" s="35"/>
      <c r="JM142" s="35"/>
      <c r="JN142" s="35"/>
      <c r="JO142" s="35"/>
      <c r="JP142" s="35"/>
      <c r="JQ142" s="35"/>
      <c r="JR142" s="35"/>
      <c r="JS142" s="35"/>
      <c r="JT142" s="35"/>
      <c r="JU142" s="35"/>
      <c r="JV142" s="35"/>
      <c r="JW142" s="35"/>
      <c r="JX142" s="35"/>
      <c r="JY142" s="35"/>
      <c r="JZ142" s="35"/>
      <c r="KA142" s="35"/>
      <c r="KB142" s="35"/>
      <c r="KC142" s="35"/>
      <c r="KD142" s="35"/>
      <c r="KE142" s="35"/>
      <c r="KF142" s="35"/>
      <c r="KG142" s="35"/>
      <c r="KH142" s="35"/>
      <c r="KI142" s="35"/>
      <c r="KJ142" s="35"/>
    </row>
    <row r="143" spans="1:296" s="43" customFormat="1" ht="13" x14ac:dyDescent="0.3">
      <c r="A143" s="477"/>
      <c r="B143" s="408"/>
      <c r="C143" s="402"/>
      <c r="D143" s="403"/>
      <c r="E143" s="413"/>
      <c r="F143" s="408"/>
      <c r="G143" s="402"/>
      <c r="H143" s="404"/>
      <c r="I143" s="412"/>
      <c r="J143" s="408"/>
      <c r="K143" s="402"/>
      <c r="L143" s="403"/>
      <c r="M143" s="413"/>
      <c r="N143" s="408"/>
      <c r="O143" s="402"/>
      <c r="P143" s="404"/>
      <c r="Q143" s="412"/>
      <c r="R143" s="408"/>
      <c r="S143" s="402"/>
      <c r="T143" s="403"/>
      <c r="U143" s="413"/>
      <c r="V143" s="408"/>
      <c r="W143" s="402"/>
      <c r="X143" s="403"/>
      <c r="Y143" s="413"/>
      <c r="Z143" s="408"/>
      <c r="AA143" s="402"/>
      <c r="AB143" s="403"/>
      <c r="AC143" s="413"/>
      <c r="AD143" s="408"/>
      <c r="AE143" s="402"/>
      <c r="AF143" s="403"/>
      <c r="AG143" s="413"/>
      <c r="AH143" s="408"/>
      <c r="AI143" s="402"/>
      <c r="AJ143" s="403"/>
      <c r="AK143" s="40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  <c r="IS143" s="35"/>
      <c r="IT143" s="35"/>
      <c r="IU143" s="35"/>
      <c r="IV143" s="35"/>
      <c r="IW143" s="35"/>
      <c r="IX143" s="35"/>
      <c r="IY143" s="35"/>
      <c r="IZ143" s="35"/>
      <c r="JA143" s="35"/>
      <c r="JB143" s="35"/>
      <c r="JC143" s="35"/>
      <c r="JD143" s="35"/>
      <c r="JE143" s="35"/>
      <c r="JF143" s="35"/>
      <c r="JG143" s="35"/>
      <c r="JH143" s="35"/>
      <c r="JI143" s="35"/>
      <c r="JJ143" s="35"/>
      <c r="JK143" s="35"/>
      <c r="JL143" s="35"/>
      <c r="JM143" s="35"/>
      <c r="JN143" s="35"/>
      <c r="JO143" s="35"/>
      <c r="JP143" s="35"/>
      <c r="JQ143" s="35"/>
      <c r="JR143" s="35"/>
      <c r="JS143" s="35"/>
      <c r="JT143" s="35"/>
      <c r="JU143" s="35"/>
      <c r="JV143" s="35"/>
      <c r="JW143" s="35"/>
      <c r="JX143" s="35"/>
      <c r="JY143" s="35"/>
      <c r="JZ143" s="35"/>
      <c r="KA143" s="35"/>
      <c r="KB143" s="35"/>
      <c r="KC143" s="35"/>
      <c r="KD143" s="35"/>
      <c r="KE143" s="35"/>
      <c r="KF143" s="35"/>
      <c r="KG143" s="35"/>
      <c r="KH143" s="35"/>
      <c r="KI143" s="35"/>
      <c r="KJ143" s="35"/>
    </row>
    <row r="144" spans="1:296" s="43" customFormat="1" ht="50" x14ac:dyDescent="0.25">
      <c r="A144" s="618" t="s">
        <v>602</v>
      </c>
      <c r="B144" s="207" t="s">
        <v>541</v>
      </c>
      <c r="C144" s="75">
        <f>SUM('7990NTP-P'!M60*1)</f>
        <v>0</v>
      </c>
      <c r="D144" s="319">
        <f>'7990NTP-P'!C60</f>
        <v>0</v>
      </c>
      <c r="E144" s="618" t="s">
        <v>602</v>
      </c>
      <c r="F144" s="207" t="s">
        <v>541</v>
      </c>
      <c r="G144" s="75">
        <f>SUM('7990NTP-P'!N60*1)</f>
        <v>0</v>
      </c>
      <c r="H144" s="319">
        <f>'7990NTP-P'!D60</f>
        <v>0</v>
      </c>
      <c r="I144" s="618" t="s">
        <v>602</v>
      </c>
      <c r="J144" s="207" t="s">
        <v>541</v>
      </c>
      <c r="K144" s="75">
        <f>SUM('7990NTP-P'!O60*1)</f>
        <v>0</v>
      </c>
      <c r="L144" s="398">
        <f>'7990NTP-P'!E60</f>
        <v>0</v>
      </c>
      <c r="M144" s="618" t="s">
        <v>602</v>
      </c>
      <c r="N144" s="207" t="s">
        <v>541</v>
      </c>
      <c r="O144" s="75">
        <f>SUM('7990NTP-P'!P60*1)</f>
        <v>0</v>
      </c>
      <c r="P144" s="319">
        <f>'7990NTP-P'!F60</f>
        <v>0</v>
      </c>
      <c r="Q144" s="618" t="s">
        <v>602</v>
      </c>
      <c r="R144" s="207" t="s">
        <v>541</v>
      </c>
      <c r="S144" s="75">
        <f>SUM('7990NTP-P'!Q60*1)</f>
        <v>0</v>
      </c>
      <c r="T144" s="76">
        <f>'7990NTP-P'!G60</f>
        <v>0</v>
      </c>
      <c r="U144" s="596" t="s">
        <v>602</v>
      </c>
      <c r="V144" s="207" t="s">
        <v>541</v>
      </c>
      <c r="W144" s="75">
        <f>SUM('7990NTP-P'!R60*1)</f>
        <v>0</v>
      </c>
      <c r="X144" s="76">
        <f>'7990NTP-P'!H60</f>
        <v>0</v>
      </c>
      <c r="Y144" s="596" t="s">
        <v>602</v>
      </c>
      <c r="Z144" s="207" t="s">
        <v>541</v>
      </c>
      <c r="AA144" s="75">
        <f>SUM('7990NTP-P'!S60*1)</f>
        <v>0</v>
      </c>
      <c r="AB144" s="398">
        <f>'7990NTP-P'!I60</f>
        <v>0</v>
      </c>
      <c r="AC144" s="618" t="s">
        <v>602</v>
      </c>
      <c r="AD144" s="207" t="s">
        <v>541</v>
      </c>
      <c r="AE144" s="75">
        <f>SUM('7990NTP-P'!T60*1)</f>
        <v>0</v>
      </c>
      <c r="AF144" s="76">
        <f>'7990NTP-P'!J60</f>
        <v>0</v>
      </c>
      <c r="AG144" s="596" t="s">
        <v>602</v>
      </c>
      <c r="AH144" s="207" t="s">
        <v>541</v>
      </c>
      <c r="AI144" s="75">
        <f>SUM('7990NTP-P'!U60*1)</f>
        <v>0</v>
      </c>
      <c r="AJ144" s="76">
        <f>'7990NTP-P'!K60</f>
        <v>0</v>
      </c>
      <c r="AK144" s="63">
        <f>IF(C144+G144+K144+O144+S144+W144+AA144&gt;0,C144+G144+K144+O144+S144+W144+AA144+AE144+AI144,0)</f>
        <v>0</v>
      </c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  <c r="HH144" s="35"/>
      <c r="HI144" s="35"/>
      <c r="HJ144" s="35"/>
      <c r="HK144" s="35"/>
      <c r="HL144" s="35"/>
      <c r="HM144" s="35"/>
      <c r="HN144" s="35"/>
      <c r="HO144" s="35"/>
      <c r="HP144" s="35"/>
      <c r="HQ144" s="35"/>
      <c r="HR144" s="35"/>
      <c r="HS144" s="35"/>
      <c r="HT144" s="35"/>
      <c r="HU144" s="35"/>
      <c r="HV144" s="35"/>
      <c r="HW144" s="35"/>
      <c r="HX144" s="35"/>
      <c r="HY144" s="35"/>
      <c r="HZ144" s="35"/>
      <c r="IA144" s="35"/>
      <c r="IB144" s="35"/>
      <c r="IC144" s="35"/>
      <c r="ID144" s="35"/>
      <c r="IE144" s="35"/>
      <c r="IF144" s="35"/>
      <c r="IG144" s="35"/>
      <c r="IH144" s="35"/>
      <c r="II144" s="35"/>
      <c r="IJ144" s="35"/>
      <c r="IK144" s="35"/>
      <c r="IL144" s="35"/>
      <c r="IM144" s="35"/>
      <c r="IN144" s="35"/>
      <c r="IO144" s="35"/>
      <c r="IP144" s="35"/>
      <c r="IQ144" s="35"/>
      <c r="IR144" s="35"/>
      <c r="IS144" s="35"/>
      <c r="IT144" s="35"/>
      <c r="IU144" s="35"/>
      <c r="IV144" s="35"/>
      <c r="IW144" s="35"/>
      <c r="IX144" s="35"/>
      <c r="IY144" s="35"/>
      <c r="IZ144" s="35"/>
      <c r="JA144" s="35"/>
      <c r="JB144" s="35"/>
      <c r="JC144" s="35"/>
      <c r="JD144" s="35"/>
      <c r="JE144" s="35"/>
      <c r="JF144" s="35"/>
      <c r="JG144" s="35"/>
      <c r="JH144" s="35"/>
      <c r="JI144" s="35"/>
      <c r="JJ144" s="35"/>
      <c r="JK144" s="35"/>
      <c r="JL144" s="35"/>
      <c r="JM144" s="35"/>
      <c r="JN144" s="35"/>
      <c r="JO144" s="35"/>
      <c r="JP144" s="35"/>
      <c r="JQ144" s="35"/>
      <c r="JR144" s="35"/>
      <c r="JS144" s="35"/>
      <c r="JT144" s="35"/>
      <c r="JU144" s="35"/>
      <c r="JV144" s="35"/>
      <c r="JW144" s="35"/>
      <c r="JX144" s="35"/>
      <c r="JY144" s="35"/>
      <c r="JZ144" s="35"/>
      <c r="KA144" s="35"/>
      <c r="KB144" s="35"/>
      <c r="KC144" s="35"/>
      <c r="KD144" s="35"/>
      <c r="KE144" s="35"/>
      <c r="KF144" s="35"/>
      <c r="KG144" s="35"/>
      <c r="KH144" s="35"/>
      <c r="KI144" s="35"/>
      <c r="KJ144" s="35"/>
    </row>
    <row r="145" spans="1:296" s="43" customFormat="1" ht="13" x14ac:dyDescent="0.3">
      <c r="A145" s="412"/>
      <c r="B145" s="408"/>
      <c r="C145" s="402"/>
      <c r="D145" s="404"/>
      <c r="E145" s="412"/>
      <c r="F145" s="408"/>
      <c r="G145" s="402"/>
      <c r="H145" s="404"/>
      <c r="I145" s="412"/>
      <c r="J145" s="408"/>
      <c r="K145" s="402"/>
      <c r="L145" s="403"/>
      <c r="M145" s="413"/>
      <c r="N145" s="408"/>
      <c r="O145" s="402"/>
      <c r="P145" s="404"/>
      <c r="Q145" s="412"/>
      <c r="R145" s="408"/>
      <c r="S145" s="402"/>
      <c r="T145" s="403"/>
      <c r="U145" s="413"/>
      <c r="V145" s="408"/>
      <c r="W145" s="402"/>
      <c r="X145" s="403"/>
      <c r="Y145" s="413"/>
      <c r="Z145" s="408"/>
      <c r="AA145" s="402"/>
      <c r="AB145" s="403"/>
      <c r="AC145" s="413"/>
      <c r="AD145" s="408"/>
      <c r="AE145" s="402"/>
      <c r="AF145" s="403"/>
      <c r="AG145" s="413"/>
      <c r="AH145" s="408"/>
      <c r="AI145" s="402"/>
      <c r="AJ145" s="403"/>
      <c r="AK145" s="40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5"/>
      <c r="EZ145" s="35"/>
      <c r="FA145" s="35"/>
      <c r="FB145" s="35"/>
      <c r="FC145" s="35"/>
      <c r="FD145" s="35"/>
      <c r="FE145" s="35"/>
      <c r="FF145" s="35"/>
      <c r="FG145" s="35"/>
      <c r="FH145" s="35"/>
      <c r="FI145" s="35"/>
      <c r="FJ145" s="35"/>
      <c r="FK145" s="35"/>
      <c r="FL145" s="35"/>
      <c r="FM145" s="35"/>
      <c r="FN145" s="35"/>
      <c r="FO145" s="35"/>
      <c r="FP145" s="35"/>
      <c r="FQ145" s="35"/>
      <c r="FR145" s="35"/>
      <c r="FS145" s="35"/>
      <c r="FT145" s="35"/>
      <c r="FU145" s="35"/>
      <c r="FV145" s="35"/>
      <c r="FW145" s="35"/>
      <c r="FX145" s="35"/>
      <c r="FY145" s="35"/>
      <c r="FZ145" s="35"/>
      <c r="GA145" s="35"/>
      <c r="GB145" s="35"/>
      <c r="GC145" s="35"/>
      <c r="GD145" s="35"/>
      <c r="GE145" s="35"/>
      <c r="GF145" s="35"/>
      <c r="GG145" s="35"/>
      <c r="GH145" s="35"/>
      <c r="GI145" s="35"/>
      <c r="GJ145" s="35"/>
      <c r="GK145" s="35"/>
      <c r="GL145" s="35"/>
      <c r="GM145" s="35"/>
      <c r="GN145" s="35"/>
      <c r="GO145" s="35"/>
      <c r="GP145" s="35"/>
      <c r="GQ145" s="35"/>
      <c r="GR145" s="35"/>
      <c r="GS145" s="35"/>
      <c r="GT145" s="35"/>
      <c r="GU145" s="35"/>
      <c r="GV145" s="35"/>
      <c r="GW145" s="35"/>
      <c r="GX145" s="35"/>
      <c r="GY145" s="35"/>
      <c r="GZ145" s="35"/>
      <c r="HA145" s="35"/>
      <c r="HB145" s="35"/>
      <c r="HC145" s="35"/>
      <c r="HD145" s="35"/>
      <c r="HE145" s="35"/>
      <c r="HF145" s="35"/>
      <c r="HG145" s="35"/>
      <c r="HH145" s="35"/>
      <c r="HI145" s="35"/>
      <c r="HJ145" s="35"/>
      <c r="HK145" s="35"/>
      <c r="HL145" s="35"/>
      <c r="HM145" s="35"/>
      <c r="HN145" s="35"/>
      <c r="HO145" s="35"/>
      <c r="HP145" s="35"/>
      <c r="HQ145" s="35"/>
      <c r="HR145" s="35"/>
      <c r="HS145" s="35"/>
      <c r="HT145" s="35"/>
      <c r="HU145" s="35"/>
      <c r="HV145" s="35"/>
      <c r="HW145" s="35"/>
      <c r="HX145" s="35"/>
      <c r="HY145" s="35"/>
      <c r="HZ145" s="35"/>
      <c r="IA145" s="35"/>
      <c r="IB145" s="35"/>
      <c r="IC145" s="35"/>
      <c r="ID145" s="35"/>
      <c r="IE145" s="35"/>
      <c r="IF145" s="35"/>
      <c r="IG145" s="35"/>
      <c r="IH145" s="35"/>
      <c r="II145" s="35"/>
      <c r="IJ145" s="35"/>
      <c r="IK145" s="35"/>
      <c r="IL145" s="35"/>
      <c r="IM145" s="35"/>
      <c r="IN145" s="35"/>
      <c r="IO145" s="35"/>
      <c r="IP145" s="35"/>
      <c r="IQ145" s="35"/>
      <c r="IR145" s="35"/>
      <c r="IS145" s="35"/>
      <c r="IT145" s="35"/>
      <c r="IU145" s="35"/>
      <c r="IV145" s="35"/>
      <c r="IW145" s="35"/>
      <c r="IX145" s="35"/>
      <c r="IY145" s="35"/>
      <c r="IZ145" s="35"/>
      <c r="JA145" s="35"/>
      <c r="JB145" s="35"/>
      <c r="JC145" s="35"/>
      <c r="JD145" s="35"/>
      <c r="JE145" s="35"/>
      <c r="JF145" s="35"/>
      <c r="JG145" s="35"/>
      <c r="JH145" s="35"/>
      <c r="JI145" s="35"/>
      <c r="JJ145" s="35"/>
      <c r="JK145" s="35"/>
      <c r="JL145" s="35"/>
      <c r="JM145" s="35"/>
      <c r="JN145" s="35"/>
      <c r="JO145" s="35"/>
      <c r="JP145" s="35"/>
      <c r="JQ145" s="35"/>
      <c r="JR145" s="35"/>
      <c r="JS145" s="35"/>
      <c r="JT145" s="35"/>
      <c r="JU145" s="35"/>
      <c r="JV145" s="35"/>
      <c r="JW145" s="35"/>
      <c r="JX145" s="35"/>
      <c r="JY145" s="35"/>
      <c r="JZ145" s="35"/>
      <c r="KA145" s="35"/>
      <c r="KB145" s="35"/>
      <c r="KC145" s="35"/>
      <c r="KD145" s="35"/>
      <c r="KE145" s="35"/>
      <c r="KF145" s="35"/>
      <c r="KG145" s="35"/>
      <c r="KH145" s="35"/>
      <c r="KI145" s="35"/>
      <c r="KJ145" s="35"/>
    </row>
    <row r="146" spans="1:296" s="43" customFormat="1" ht="62.5" x14ac:dyDescent="0.25">
      <c r="A146" s="321" t="s">
        <v>427</v>
      </c>
      <c r="B146" s="207" t="s">
        <v>418</v>
      </c>
      <c r="C146" s="75">
        <f>SUM('7990NTP-P'!M61*1)</f>
        <v>0</v>
      </c>
      <c r="D146" s="319">
        <f>'7990NTP-P'!C61</f>
        <v>0</v>
      </c>
      <c r="E146" s="322" t="s">
        <v>428</v>
      </c>
      <c r="F146" s="207" t="s">
        <v>429</v>
      </c>
      <c r="G146" s="75">
        <f>SUM('7990NTP-P'!N61*1)</f>
        <v>0</v>
      </c>
      <c r="H146" s="319">
        <f>'7990NTP-P'!D61</f>
        <v>0</v>
      </c>
      <c r="I146" s="322" t="s">
        <v>428</v>
      </c>
      <c r="J146" s="207" t="s">
        <v>429</v>
      </c>
      <c r="K146" s="75">
        <f>SUM('7990NTP-P'!O61*1)</f>
        <v>0</v>
      </c>
      <c r="L146" s="76">
        <f>'7990NTP-P'!E61</f>
        <v>0</v>
      </c>
      <c r="M146" s="323" t="s">
        <v>427</v>
      </c>
      <c r="N146" s="207" t="s">
        <v>418</v>
      </c>
      <c r="O146" s="75">
        <f>SUM('7990NTP-P'!P61*1)</f>
        <v>0</v>
      </c>
      <c r="P146" s="319">
        <f>'7990NTP-P'!F61</f>
        <v>0</v>
      </c>
      <c r="Q146" s="324" t="s">
        <v>427</v>
      </c>
      <c r="R146" s="207" t="s">
        <v>418</v>
      </c>
      <c r="S146" s="75">
        <f>SUM('7990NTP-P'!Q61*1)</f>
        <v>0</v>
      </c>
      <c r="T146" s="76">
        <f>'7990NTP-P'!G61</f>
        <v>0</v>
      </c>
      <c r="U146" s="323" t="s">
        <v>427</v>
      </c>
      <c r="V146" s="207" t="s">
        <v>418</v>
      </c>
      <c r="W146" s="75">
        <f>SUM('7990NTP-P'!R61*1)</f>
        <v>0</v>
      </c>
      <c r="X146" s="76">
        <f>'7990NTP-P'!H61</f>
        <v>0</v>
      </c>
      <c r="Y146" s="323" t="s">
        <v>427</v>
      </c>
      <c r="Z146" s="207" t="s">
        <v>418</v>
      </c>
      <c r="AA146" s="75">
        <f>SUM('7990NTP-P'!S61*1)</f>
        <v>0</v>
      </c>
      <c r="AB146" s="76">
        <f>'7990NTP-P'!I61</f>
        <v>0</v>
      </c>
      <c r="AC146" s="323" t="s">
        <v>427</v>
      </c>
      <c r="AD146" s="207" t="s">
        <v>418</v>
      </c>
      <c r="AE146" s="75">
        <f>SUM('7990NTP-P'!T61*1)</f>
        <v>0</v>
      </c>
      <c r="AF146" s="76">
        <f>'7990NTP-P'!J61</f>
        <v>0</v>
      </c>
      <c r="AG146" s="323" t="s">
        <v>427</v>
      </c>
      <c r="AH146" s="207" t="s">
        <v>418</v>
      </c>
      <c r="AI146" s="75">
        <f>SUM('7990NTP-P'!U61*1)</f>
        <v>0</v>
      </c>
      <c r="AJ146" s="76">
        <f>'7990NTP-P'!K61</f>
        <v>0</v>
      </c>
      <c r="AK146" s="63">
        <f>IF(C146+G146+K146+O146+S146+W146+AA146&gt;0,C146+G146+K146+O146+S146+W146+AA146+AE146+AI146,0)</f>
        <v>0</v>
      </c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5"/>
      <c r="EZ146" s="35"/>
      <c r="FA146" s="35"/>
      <c r="FB146" s="35"/>
      <c r="FC146" s="35"/>
      <c r="FD146" s="35"/>
      <c r="FE146" s="35"/>
      <c r="FF146" s="35"/>
      <c r="FG146" s="35"/>
      <c r="FH146" s="35"/>
      <c r="FI146" s="35"/>
      <c r="FJ146" s="35"/>
      <c r="FK146" s="35"/>
      <c r="FL146" s="35"/>
      <c r="FM146" s="35"/>
      <c r="FN146" s="35"/>
      <c r="FO146" s="35"/>
      <c r="FP146" s="35"/>
      <c r="FQ146" s="35"/>
      <c r="FR146" s="35"/>
      <c r="FS146" s="35"/>
      <c r="FT146" s="35"/>
      <c r="FU146" s="35"/>
      <c r="FV146" s="35"/>
      <c r="FW146" s="35"/>
      <c r="FX146" s="35"/>
      <c r="FY146" s="35"/>
      <c r="FZ146" s="35"/>
      <c r="GA146" s="35"/>
      <c r="GB146" s="35"/>
      <c r="GC146" s="35"/>
      <c r="GD146" s="35"/>
      <c r="GE146" s="35"/>
      <c r="GF146" s="35"/>
      <c r="GG146" s="35"/>
      <c r="GH146" s="35"/>
      <c r="GI146" s="35"/>
      <c r="GJ146" s="35"/>
      <c r="GK146" s="35"/>
      <c r="GL146" s="35"/>
      <c r="GM146" s="35"/>
      <c r="GN146" s="35"/>
      <c r="GO146" s="35"/>
      <c r="GP146" s="35"/>
      <c r="GQ146" s="35"/>
      <c r="GR146" s="35"/>
      <c r="GS146" s="35"/>
      <c r="GT146" s="35"/>
      <c r="GU146" s="35"/>
      <c r="GV146" s="35"/>
      <c r="GW146" s="35"/>
      <c r="GX146" s="35"/>
      <c r="GY146" s="35"/>
      <c r="GZ146" s="35"/>
      <c r="HA146" s="35"/>
      <c r="HB146" s="35"/>
      <c r="HC146" s="35"/>
      <c r="HD146" s="35"/>
      <c r="HE146" s="35"/>
      <c r="HF146" s="35"/>
      <c r="HG146" s="35"/>
      <c r="HH146" s="35"/>
      <c r="HI146" s="35"/>
      <c r="HJ146" s="35"/>
      <c r="HK146" s="35"/>
      <c r="HL146" s="35"/>
      <c r="HM146" s="35"/>
      <c r="HN146" s="35"/>
      <c r="HO146" s="35"/>
      <c r="HP146" s="35"/>
      <c r="HQ146" s="35"/>
      <c r="HR146" s="35"/>
      <c r="HS146" s="35"/>
      <c r="HT146" s="35"/>
      <c r="HU146" s="35"/>
      <c r="HV146" s="35"/>
      <c r="HW146" s="35"/>
      <c r="HX146" s="35"/>
      <c r="HY146" s="35"/>
      <c r="HZ146" s="35"/>
      <c r="IA146" s="35"/>
      <c r="IB146" s="35"/>
      <c r="IC146" s="35"/>
      <c r="ID146" s="35"/>
      <c r="IE146" s="35"/>
      <c r="IF146" s="35"/>
      <c r="IG146" s="35"/>
      <c r="IH146" s="35"/>
      <c r="II146" s="35"/>
      <c r="IJ146" s="35"/>
      <c r="IK146" s="35"/>
      <c r="IL146" s="35"/>
      <c r="IM146" s="35"/>
      <c r="IN146" s="35"/>
      <c r="IO146" s="35"/>
      <c r="IP146" s="35"/>
      <c r="IQ146" s="35"/>
      <c r="IR146" s="35"/>
      <c r="IS146" s="35"/>
      <c r="IT146" s="35"/>
      <c r="IU146" s="35"/>
      <c r="IV146" s="35"/>
      <c r="IW146" s="35"/>
      <c r="IX146" s="35"/>
      <c r="IY146" s="35"/>
      <c r="IZ146" s="35"/>
      <c r="JA146" s="35"/>
      <c r="JB146" s="35"/>
      <c r="JC146" s="35"/>
      <c r="JD146" s="35"/>
      <c r="JE146" s="35"/>
      <c r="JF146" s="35"/>
      <c r="JG146" s="35"/>
      <c r="JH146" s="35"/>
      <c r="JI146" s="35"/>
      <c r="JJ146" s="35"/>
      <c r="JK146" s="35"/>
      <c r="JL146" s="35"/>
      <c r="JM146" s="35"/>
      <c r="JN146" s="35"/>
      <c r="JO146" s="35"/>
      <c r="JP146" s="35"/>
      <c r="JQ146" s="35"/>
      <c r="JR146" s="35"/>
      <c r="JS146" s="35"/>
      <c r="JT146" s="35"/>
      <c r="JU146" s="35"/>
      <c r="JV146" s="35"/>
      <c r="JW146" s="35"/>
      <c r="JX146" s="35"/>
      <c r="JY146" s="35"/>
      <c r="JZ146" s="35"/>
      <c r="KA146" s="35"/>
      <c r="KB146" s="35"/>
      <c r="KC146" s="35"/>
      <c r="KD146" s="35"/>
      <c r="KE146" s="35"/>
      <c r="KF146" s="35"/>
      <c r="KG146" s="35"/>
      <c r="KH146" s="35"/>
      <c r="KI146" s="35"/>
      <c r="KJ146" s="35"/>
    </row>
    <row r="147" spans="1:296" s="43" customFormat="1" ht="13" x14ac:dyDescent="0.3">
      <c r="A147" s="206"/>
      <c r="B147" s="207"/>
      <c r="C147" s="208"/>
      <c r="D147" s="209"/>
      <c r="E147" s="210"/>
      <c r="F147" s="207"/>
      <c r="G147" s="208"/>
      <c r="H147" s="211"/>
      <c r="I147" s="210"/>
      <c r="J147" s="207"/>
      <c r="K147" s="208"/>
      <c r="L147" s="211"/>
      <c r="M147" s="212"/>
      <c r="N147" s="207"/>
      <c r="O147" s="208"/>
      <c r="P147" s="211"/>
      <c r="Q147" s="212"/>
      <c r="R147" s="207"/>
      <c r="S147" s="208"/>
      <c r="T147" s="211"/>
      <c r="U147" s="212"/>
      <c r="V147" s="207"/>
      <c r="W147" s="208"/>
      <c r="X147" s="211"/>
      <c r="Y147" s="212"/>
      <c r="Z147" s="207"/>
      <c r="AA147" s="208"/>
      <c r="AB147" s="211"/>
      <c r="AC147" s="212"/>
      <c r="AD147" s="207"/>
      <c r="AE147" s="208"/>
      <c r="AF147" s="211"/>
      <c r="AG147" s="212"/>
      <c r="AH147" s="207"/>
      <c r="AI147" s="208"/>
      <c r="AJ147" s="211"/>
      <c r="AK147" s="213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  <c r="EW147" s="35"/>
      <c r="EX147" s="35"/>
      <c r="EY147" s="35"/>
      <c r="EZ147" s="35"/>
      <c r="FA147" s="35"/>
      <c r="FB147" s="35"/>
      <c r="FC147" s="35"/>
      <c r="FD147" s="35"/>
      <c r="FE147" s="35"/>
      <c r="FF147" s="35"/>
      <c r="FG147" s="35"/>
      <c r="FH147" s="35"/>
      <c r="FI147" s="35"/>
      <c r="FJ147" s="35"/>
      <c r="FK147" s="35"/>
      <c r="FL147" s="35"/>
      <c r="FM147" s="35"/>
      <c r="FN147" s="35"/>
      <c r="FO147" s="35"/>
      <c r="FP147" s="35"/>
      <c r="FQ147" s="35"/>
      <c r="FR147" s="35"/>
      <c r="FS147" s="35"/>
      <c r="FT147" s="35"/>
      <c r="FU147" s="35"/>
      <c r="FV147" s="35"/>
      <c r="FW147" s="35"/>
      <c r="FX147" s="35"/>
      <c r="FY147" s="35"/>
      <c r="FZ147" s="35"/>
      <c r="GA147" s="35"/>
      <c r="GB147" s="35"/>
      <c r="GC147" s="35"/>
      <c r="GD147" s="35"/>
      <c r="GE147" s="35"/>
      <c r="GF147" s="35"/>
      <c r="GG147" s="35"/>
      <c r="GH147" s="35"/>
      <c r="GI147" s="35"/>
      <c r="GJ147" s="35"/>
      <c r="GK147" s="35"/>
      <c r="GL147" s="35"/>
      <c r="GM147" s="35"/>
      <c r="GN147" s="35"/>
      <c r="GO147" s="35"/>
      <c r="GP147" s="35"/>
      <c r="GQ147" s="35"/>
      <c r="GR147" s="35"/>
      <c r="GS147" s="35"/>
      <c r="GT147" s="35"/>
      <c r="GU147" s="35"/>
      <c r="GV147" s="35"/>
      <c r="GW147" s="35"/>
      <c r="GX147" s="35"/>
      <c r="GY147" s="35"/>
      <c r="GZ147" s="35"/>
      <c r="HA147" s="35"/>
      <c r="HB147" s="35"/>
      <c r="HC147" s="35"/>
      <c r="HD147" s="35"/>
      <c r="HE147" s="35"/>
      <c r="HF147" s="35"/>
      <c r="HG147" s="35"/>
      <c r="HH147" s="35"/>
      <c r="HI147" s="35"/>
      <c r="HJ147" s="35"/>
      <c r="HK147" s="35"/>
      <c r="HL147" s="35"/>
      <c r="HM147" s="35"/>
      <c r="HN147" s="35"/>
      <c r="HO147" s="35"/>
      <c r="HP147" s="35"/>
      <c r="HQ147" s="35"/>
      <c r="HR147" s="35"/>
      <c r="HS147" s="35"/>
      <c r="HT147" s="35"/>
      <c r="HU147" s="35"/>
      <c r="HV147" s="35"/>
      <c r="HW147" s="35"/>
      <c r="HX147" s="35"/>
      <c r="HY147" s="35"/>
      <c r="HZ147" s="35"/>
      <c r="IA147" s="35"/>
      <c r="IB147" s="35"/>
      <c r="IC147" s="35"/>
      <c r="ID147" s="35"/>
      <c r="IE147" s="35"/>
      <c r="IF147" s="35"/>
      <c r="IG147" s="35"/>
      <c r="IH147" s="35"/>
      <c r="II147" s="35"/>
      <c r="IJ147" s="35"/>
      <c r="IK147" s="35"/>
      <c r="IL147" s="35"/>
      <c r="IM147" s="35"/>
      <c r="IN147" s="35"/>
      <c r="IO147" s="35"/>
      <c r="IP147" s="35"/>
      <c r="IQ147" s="35"/>
      <c r="IR147" s="35"/>
      <c r="IS147" s="35"/>
      <c r="IT147" s="35"/>
      <c r="IU147" s="35"/>
      <c r="IV147" s="35"/>
      <c r="IW147" s="35"/>
      <c r="IX147" s="35"/>
      <c r="IY147" s="35"/>
      <c r="IZ147" s="35"/>
      <c r="JA147" s="35"/>
      <c r="JB147" s="35"/>
      <c r="JC147" s="35"/>
      <c r="JD147" s="35"/>
      <c r="JE147" s="35"/>
      <c r="JF147" s="35"/>
      <c r="JG147" s="35"/>
      <c r="JH147" s="35"/>
      <c r="JI147" s="35"/>
      <c r="JJ147" s="35"/>
      <c r="JK147" s="35"/>
      <c r="JL147" s="35"/>
      <c r="JM147" s="35"/>
      <c r="JN147" s="35"/>
      <c r="JO147" s="35"/>
      <c r="JP147" s="35"/>
      <c r="JQ147" s="35"/>
      <c r="JR147" s="35"/>
      <c r="JS147" s="35"/>
      <c r="JT147" s="35"/>
      <c r="JU147" s="35"/>
      <c r="JV147" s="35"/>
      <c r="JW147" s="35"/>
      <c r="JX147" s="35"/>
      <c r="JY147" s="35"/>
      <c r="JZ147" s="35"/>
      <c r="KA147" s="35"/>
      <c r="KB147" s="35"/>
      <c r="KC147" s="35"/>
      <c r="KD147" s="35"/>
      <c r="KE147" s="35"/>
      <c r="KF147" s="35"/>
      <c r="KG147" s="35"/>
      <c r="KH147" s="35"/>
      <c r="KI147" s="35"/>
      <c r="KJ147" s="35"/>
    </row>
    <row r="148" spans="1:296" s="43" customFormat="1" ht="50" x14ac:dyDescent="0.25">
      <c r="A148" s="8" t="s">
        <v>330</v>
      </c>
      <c r="B148" s="9" t="s">
        <v>194</v>
      </c>
      <c r="C148" s="75">
        <f>ROUNDDOWN('7990NTP-P'!M62-('7990NTP-P'!M62*0.3066),2)</f>
        <v>0</v>
      </c>
      <c r="D148" s="76">
        <f>'7990NTP-P'!C62</f>
        <v>0</v>
      </c>
      <c r="E148" s="26" t="s">
        <v>330</v>
      </c>
      <c r="F148" s="16" t="s">
        <v>194</v>
      </c>
      <c r="G148" s="77">
        <f>ROUNDDOWN('7990NTP-P'!N62-('7990NTP-P'!N62*0.3066),2)</f>
        <v>0</v>
      </c>
      <c r="H148" s="78">
        <f>'7990NTP-P'!D62</f>
        <v>0</v>
      </c>
      <c r="I148" s="26" t="s">
        <v>330</v>
      </c>
      <c r="J148" s="16" t="s">
        <v>194</v>
      </c>
      <c r="K148" s="77">
        <f>ROUNDDOWN('7990NTP-P'!O62-('7990NTP-P'!O62*0.3066),2)</f>
        <v>0</v>
      </c>
      <c r="L148" s="78">
        <f>'7990NTP-P'!E62</f>
        <v>0</v>
      </c>
      <c r="M148" s="195" t="s">
        <v>410</v>
      </c>
      <c r="N148" s="194" t="s">
        <v>194</v>
      </c>
      <c r="O148" s="77">
        <f>ROUNDDOWN('7990NTP-P'!P62-('7990NTP-P'!P62*0.3066),2)</f>
        <v>0</v>
      </c>
      <c r="P148" s="78">
        <f>'7990NTP-P'!F62</f>
        <v>0</v>
      </c>
      <c r="Q148" s="195" t="s">
        <v>410</v>
      </c>
      <c r="R148" s="194" t="s">
        <v>194</v>
      </c>
      <c r="S148" s="77">
        <f>ROUNDDOWN('7990NTP-P'!Q62-('7990NTP-P'!Q62*0.3066),2)</f>
        <v>0</v>
      </c>
      <c r="T148" s="78">
        <f>'7990NTP-P'!G62</f>
        <v>0</v>
      </c>
      <c r="U148" s="195" t="s">
        <v>410</v>
      </c>
      <c r="V148" s="194" t="s">
        <v>194</v>
      </c>
      <c r="W148" s="77">
        <f>ROUNDDOWN('7990NTP-P'!R62-('7990NTP-P'!R62*0.3066),2)</f>
        <v>0</v>
      </c>
      <c r="X148" s="78">
        <f>'7990NTP-P'!H62</f>
        <v>0</v>
      </c>
      <c r="Y148" s="195" t="s">
        <v>410</v>
      </c>
      <c r="Z148" s="194" t="s">
        <v>194</v>
      </c>
      <c r="AA148" s="77">
        <f>ROUNDDOWN('7990NTP-P'!S62-('7990NTP-P'!S62*0.3066),2)</f>
        <v>0</v>
      </c>
      <c r="AB148" s="78">
        <f>'7990NTP-P'!I62</f>
        <v>0</v>
      </c>
      <c r="AC148" s="195" t="s">
        <v>410</v>
      </c>
      <c r="AD148" s="194" t="s">
        <v>194</v>
      </c>
      <c r="AE148" s="77">
        <f>ROUNDDOWN('7990NTP-P'!T62-('7990NTP-P'!T62*0.3066),2)</f>
        <v>0</v>
      </c>
      <c r="AF148" s="78">
        <f>'7990NTP-P'!J62</f>
        <v>0</v>
      </c>
      <c r="AG148" s="195" t="s">
        <v>410</v>
      </c>
      <c r="AH148" s="194" t="s">
        <v>194</v>
      </c>
      <c r="AI148" s="77">
        <f>ROUNDDOWN('7990NTP-P'!U62-('7990NTP-P'!U62*0.3066),2)</f>
        <v>0</v>
      </c>
      <c r="AJ148" s="78">
        <f>'7990NTP-P'!K62</f>
        <v>0</v>
      </c>
      <c r="AK148" s="63">
        <f>IF(C148+G148+K148+O148+S148+W148+AA148&gt;0,C148+G148+K148+O148+S148+W148+AA148+AE148+AI148,0)</f>
        <v>0</v>
      </c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  <c r="GX148" s="35"/>
      <c r="GY148" s="35"/>
      <c r="GZ148" s="35"/>
      <c r="HA148" s="35"/>
      <c r="HB148" s="35"/>
      <c r="HC148" s="35"/>
      <c r="HD148" s="35"/>
      <c r="HE148" s="35"/>
      <c r="HF148" s="35"/>
      <c r="HG148" s="35"/>
      <c r="HH148" s="35"/>
      <c r="HI148" s="35"/>
      <c r="HJ148" s="35"/>
      <c r="HK148" s="35"/>
      <c r="HL148" s="35"/>
      <c r="HM148" s="35"/>
      <c r="HN148" s="35"/>
      <c r="HO148" s="35"/>
      <c r="HP148" s="35"/>
      <c r="HQ148" s="35"/>
      <c r="HR148" s="35"/>
      <c r="HS148" s="35"/>
      <c r="HT148" s="35"/>
      <c r="HU148" s="35"/>
      <c r="HV148" s="35"/>
      <c r="HW148" s="35"/>
      <c r="HX148" s="35"/>
      <c r="HY148" s="35"/>
      <c r="HZ148" s="35"/>
      <c r="IA148" s="35"/>
      <c r="IB148" s="35"/>
      <c r="IC148" s="35"/>
      <c r="ID148" s="35"/>
      <c r="IE148" s="35"/>
      <c r="IF148" s="35"/>
      <c r="IG148" s="35"/>
      <c r="IH148" s="35"/>
      <c r="II148" s="35"/>
      <c r="IJ148" s="35"/>
      <c r="IK148" s="35"/>
      <c r="IL148" s="35"/>
      <c r="IM148" s="35"/>
      <c r="IN148" s="35"/>
      <c r="IO148" s="35"/>
      <c r="IP148" s="35"/>
      <c r="IQ148" s="35"/>
      <c r="IR148" s="35"/>
      <c r="IS148" s="35"/>
      <c r="IT148" s="35"/>
      <c r="IU148" s="35"/>
      <c r="IV148" s="35"/>
      <c r="IW148" s="35"/>
      <c r="IX148" s="35"/>
      <c r="IY148" s="35"/>
      <c r="IZ148" s="35"/>
      <c r="JA148" s="35"/>
      <c r="JB148" s="35"/>
      <c r="JC148" s="35"/>
      <c r="JD148" s="35"/>
      <c r="JE148" s="35"/>
      <c r="JF148" s="35"/>
      <c r="JG148" s="35"/>
      <c r="JH148" s="35"/>
      <c r="JI148" s="35"/>
      <c r="JJ148" s="35"/>
      <c r="JK148" s="35"/>
      <c r="JL148" s="35"/>
      <c r="JM148" s="35"/>
      <c r="JN148" s="35"/>
      <c r="JO148" s="35"/>
      <c r="JP148" s="35"/>
      <c r="JQ148" s="35"/>
      <c r="JR148" s="35"/>
      <c r="JS148" s="35"/>
      <c r="JT148" s="35"/>
      <c r="JU148" s="35"/>
      <c r="JV148" s="35"/>
      <c r="JW148" s="35"/>
      <c r="JX148" s="35"/>
      <c r="JY148" s="35"/>
      <c r="JZ148" s="35"/>
      <c r="KA148" s="35"/>
      <c r="KB148" s="35"/>
      <c r="KC148" s="35"/>
      <c r="KD148" s="35"/>
      <c r="KE148" s="35"/>
      <c r="KF148" s="35"/>
      <c r="KG148" s="35"/>
      <c r="KH148" s="35"/>
      <c r="KI148" s="35"/>
      <c r="KJ148" s="35"/>
    </row>
    <row r="149" spans="1:296" s="43" customFormat="1" ht="50.5" x14ac:dyDescent="0.3">
      <c r="A149" s="8" t="s">
        <v>331</v>
      </c>
      <c r="B149" s="9" t="s">
        <v>332</v>
      </c>
      <c r="C149" s="75">
        <f>ROUNDUP('7990NTP-P'!M62*0.3066,2)</f>
        <v>0</v>
      </c>
      <c r="D149" s="69"/>
      <c r="E149" s="26" t="s">
        <v>331</v>
      </c>
      <c r="F149" s="16" t="s">
        <v>332</v>
      </c>
      <c r="G149" s="77">
        <f>ROUNDUP('7990NTP-P'!N62*0.3066,2)</f>
        <v>0</v>
      </c>
      <c r="H149" s="71"/>
      <c r="I149" s="26" t="s">
        <v>331</v>
      </c>
      <c r="J149" s="16" t="s">
        <v>332</v>
      </c>
      <c r="K149" s="77">
        <f>ROUNDUP('7990NTP-P'!O62*0.3066,2)</f>
        <v>0</v>
      </c>
      <c r="L149" s="71"/>
      <c r="M149" s="195" t="s">
        <v>411</v>
      </c>
      <c r="N149" s="194" t="s">
        <v>412</v>
      </c>
      <c r="O149" s="77">
        <f>ROUNDUP('7990NTP-P'!P62*0.3066,2)</f>
        <v>0</v>
      </c>
      <c r="P149" s="71"/>
      <c r="Q149" s="195" t="s">
        <v>411</v>
      </c>
      <c r="R149" s="194" t="s">
        <v>412</v>
      </c>
      <c r="S149" s="77">
        <f>ROUNDUP('7990NTP-P'!Q62*0.3066,2)</f>
        <v>0</v>
      </c>
      <c r="T149" s="71"/>
      <c r="U149" s="195" t="s">
        <v>411</v>
      </c>
      <c r="V149" s="194" t="s">
        <v>412</v>
      </c>
      <c r="W149" s="77">
        <f>ROUNDUP('7990NTP-P'!R62*0.3066,2)</f>
        <v>0</v>
      </c>
      <c r="X149" s="71"/>
      <c r="Y149" s="195" t="s">
        <v>411</v>
      </c>
      <c r="Z149" s="194" t="s">
        <v>412</v>
      </c>
      <c r="AA149" s="77">
        <f>ROUNDUP('7990NTP-P'!S62*0.3066,2)</f>
        <v>0</v>
      </c>
      <c r="AB149" s="71"/>
      <c r="AC149" s="195" t="s">
        <v>411</v>
      </c>
      <c r="AD149" s="194" t="s">
        <v>412</v>
      </c>
      <c r="AE149" s="77">
        <f>ROUNDUP('7990NTP-P'!T62*0.3066,2)</f>
        <v>0</v>
      </c>
      <c r="AF149" s="71"/>
      <c r="AG149" s="195" t="s">
        <v>411</v>
      </c>
      <c r="AH149" s="194" t="s">
        <v>412</v>
      </c>
      <c r="AI149" s="77">
        <f>ROUNDUP('7990NTP-P'!U62*0.3066,2)</f>
        <v>0</v>
      </c>
      <c r="AJ149" s="71"/>
      <c r="AK149" s="63">
        <f>IF(C149+G149+K149+O149+S149+W149+AA149&gt;0,C149+G149+K149+O149+S149+W149+AA149+AE149+AI149,0)</f>
        <v>0</v>
      </c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  <c r="EW149" s="35"/>
      <c r="EX149" s="35"/>
      <c r="EY149" s="35"/>
      <c r="EZ149" s="35"/>
      <c r="FA149" s="35"/>
      <c r="FB149" s="35"/>
      <c r="FC149" s="35"/>
      <c r="FD149" s="35"/>
      <c r="FE149" s="35"/>
      <c r="FF149" s="35"/>
      <c r="FG149" s="35"/>
      <c r="FH149" s="35"/>
      <c r="FI149" s="35"/>
      <c r="FJ149" s="35"/>
      <c r="FK149" s="35"/>
      <c r="FL149" s="35"/>
      <c r="FM149" s="35"/>
      <c r="FN149" s="35"/>
      <c r="FO149" s="35"/>
      <c r="FP149" s="35"/>
      <c r="FQ149" s="35"/>
      <c r="FR149" s="35"/>
      <c r="FS149" s="35"/>
      <c r="FT149" s="35"/>
      <c r="FU149" s="35"/>
      <c r="FV149" s="35"/>
      <c r="FW149" s="35"/>
      <c r="FX149" s="35"/>
      <c r="FY149" s="35"/>
      <c r="FZ149" s="35"/>
      <c r="GA149" s="35"/>
      <c r="GB149" s="35"/>
      <c r="GC149" s="35"/>
      <c r="GD149" s="35"/>
      <c r="GE149" s="35"/>
      <c r="GF149" s="35"/>
      <c r="GG149" s="35"/>
      <c r="GH149" s="35"/>
      <c r="GI149" s="35"/>
      <c r="GJ149" s="35"/>
      <c r="GK149" s="35"/>
      <c r="GL149" s="35"/>
      <c r="GM149" s="35"/>
      <c r="GN149" s="35"/>
      <c r="GO149" s="35"/>
      <c r="GP149" s="35"/>
      <c r="GQ149" s="35"/>
      <c r="GR149" s="35"/>
      <c r="GS149" s="35"/>
      <c r="GT149" s="35"/>
      <c r="GU149" s="35"/>
      <c r="GV149" s="35"/>
      <c r="GW149" s="35"/>
      <c r="GX149" s="35"/>
      <c r="GY149" s="35"/>
      <c r="GZ149" s="35"/>
      <c r="HA149" s="35"/>
      <c r="HB149" s="35"/>
      <c r="HC149" s="35"/>
      <c r="HD149" s="35"/>
      <c r="HE149" s="35"/>
      <c r="HF149" s="35"/>
      <c r="HG149" s="35"/>
      <c r="HH149" s="35"/>
      <c r="HI149" s="35"/>
      <c r="HJ149" s="35"/>
      <c r="HK149" s="35"/>
      <c r="HL149" s="35"/>
      <c r="HM149" s="35"/>
      <c r="HN149" s="35"/>
      <c r="HO149" s="35"/>
      <c r="HP149" s="35"/>
      <c r="HQ149" s="35"/>
      <c r="HR149" s="35"/>
      <c r="HS149" s="35"/>
      <c r="HT149" s="35"/>
      <c r="HU149" s="35"/>
      <c r="HV149" s="35"/>
      <c r="HW149" s="35"/>
      <c r="HX149" s="35"/>
      <c r="HY149" s="35"/>
      <c r="HZ149" s="35"/>
      <c r="IA149" s="35"/>
      <c r="IB149" s="35"/>
      <c r="IC149" s="35"/>
      <c r="ID149" s="35"/>
      <c r="IE149" s="35"/>
      <c r="IF149" s="35"/>
      <c r="IG149" s="35"/>
      <c r="IH149" s="35"/>
      <c r="II149" s="35"/>
      <c r="IJ149" s="35"/>
      <c r="IK149" s="35"/>
      <c r="IL149" s="35"/>
      <c r="IM149" s="35"/>
      <c r="IN149" s="35"/>
      <c r="IO149" s="35"/>
      <c r="IP149" s="35"/>
      <c r="IQ149" s="35"/>
      <c r="IR149" s="35"/>
      <c r="IS149" s="35"/>
      <c r="IT149" s="35"/>
      <c r="IU149" s="35"/>
      <c r="IV149" s="35"/>
      <c r="IW149" s="35"/>
      <c r="IX149" s="35"/>
      <c r="IY149" s="35"/>
      <c r="IZ149" s="35"/>
      <c r="JA149" s="35"/>
      <c r="JB149" s="35"/>
      <c r="JC149" s="35"/>
      <c r="JD149" s="35"/>
      <c r="JE149" s="35"/>
      <c r="JF149" s="35"/>
      <c r="JG149" s="35"/>
      <c r="JH149" s="35"/>
      <c r="JI149" s="35"/>
      <c r="JJ149" s="35"/>
      <c r="JK149" s="35"/>
      <c r="JL149" s="35"/>
      <c r="JM149" s="35"/>
      <c r="JN149" s="35"/>
      <c r="JO149" s="35"/>
      <c r="JP149" s="35"/>
      <c r="JQ149" s="35"/>
      <c r="JR149" s="35"/>
      <c r="JS149" s="35"/>
      <c r="JT149" s="35"/>
      <c r="JU149" s="35"/>
      <c r="JV149" s="35"/>
      <c r="JW149" s="35"/>
      <c r="JX149" s="35"/>
      <c r="JY149" s="35"/>
      <c r="JZ149" s="35"/>
      <c r="KA149" s="35"/>
      <c r="KB149" s="35"/>
      <c r="KC149" s="35"/>
      <c r="KD149" s="35"/>
      <c r="KE149" s="35"/>
      <c r="KF149" s="35"/>
      <c r="KG149" s="35"/>
      <c r="KH149" s="35"/>
      <c r="KI149" s="35"/>
      <c r="KJ149" s="35"/>
    </row>
    <row r="150" spans="1:296" s="43" customFormat="1" ht="13" x14ac:dyDescent="0.3">
      <c r="A150" s="80"/>
      <c r="B150" s="12"/>
      <c r="C150" s="68"/>
      <c r="D150" s="76"/>
      <c r="E150" s="81"/>
      <c r="F150" s="17"/>
      <c r="G150" s="70"/>
      <c r="H150" s="78"/>
      <c r="I150" s="81"/>
      <c r="J150" s="17"/>
      <c r="K150" s="70"/>
      <c r="L150" s="78"/>
      <c r="M150" s="81"/>
      <c r="N150" s="17"/>
      <c r="O150" s="70"/>
      <c r="P150" s="78"/>
      <c r="Q150" s="81"/>
      <c r="R150" s="17"/>
      <c r="S150" s="70"/>
      <c r="T150" s="78"/>
      <c r="U150" s="81"/>
      <c r="V150" s="17"/>
      <c r="W150" s="70"/>
      <c r="X150" s="78"/>
      <c r="Y150" s="81"/>
      <c r="Z150" s="17"/>
      <c r="AA150" s="70"/>
      <c r="AB150" s="78"/>
      <c r="AC150" s="81"/>
      <c r="AD150" s="17"/>
      <c r="AE150" s="70"/>
      <c r="AF150" s="78"/>
      <c r="AG150" s="81"/>
      <c r="AH150" s="17"/>
      <c r="AI150" s="70"/>
      <c r="AJ150" s="78"/>
      <c r="AK150" s="63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  <c r="ER150" s="35"/>
      <c r="ES150" s="35"/>
      <c r="ET150" s="35"/>
      <c r="EU150" s="35"/>
      <c r="EV150" s="35"/>
      <c r="EW150" s="35"/>
      <c r="EX150" s="35"/>
      <c r="EY150" s="35"/>
      <c r="EZ150" s="35"/>
      <c r="FA150" s="35"/>
      <c r="FB150" s="35"/>
      <c r="FC150" s="35"/>
      <c r="FD150" s="35"/>
      <c r="FE150" s="35"/>
      <c r="FF150" s="35"/>
      <c r="FG150" s="35"/>
      <c r="FH150" s="35"/>
      <c r="FI150" s="35"/>
      <c r="FJ150" s="35"/>
      <c r="FK150" s="35"/>
      <c r="FL150" s="35"/>
      <c r="FM150" s="35"/>
      <c r="FN150" s="35"/>
      <c r="FO150" s="35"/>
      <c r="FP150" s="35"/>
      <c r="FQ150" s="35"/>
      <c r="FR150" s="35"/>
      <c r="FS150" s="35"/>
      <c r="FT150" s="35"/>
      <c r="FU150" s="35"/>
      <c r="FV150" s="35"/>
      <c r="FW150" s="35"/>
      <c r="FX150" s="35"/>
      <c r="FY150" s="35"/>
      <c r="FZ150" s="35"/>
      <c r="GA150" s="35"/>
      <c r="GB150" s="35"/>
      <c r="GC150" s="35"/>
      <c r="GD150" s="35"/>
      <c r="GE150" s="35"/>
      <c r="GF150" s="35"/>
      <c r="GG150" s="35"/>
      <c r="GH150" s="35"/>
      <c r="GI150" s="35"/>
      <c r="GJ150" s="35"/>
      <c r="GK150" s="35"/>
      <c r="GL150" s="35"/>
      <c r="GM150" s="35"/>
      <c r="GN150" s="35"/>
      <c r="GO150" s="35"/>
      <c r="GP150" s="35"/>
      <c r="GQ150" s="35"/>
      <c r="GR150" s="35"/>
      <c r="GS150" s="35"/>
      <c r="GT150" s="35"/>
      <c r="GU150" s="35"/>
      <c r="GV150" s="35"/>
      <c r="GW150" s="35"/>
      <c r="GX150" s="35"/>
      <c r="GY150" s="35"/>
      <c r="GZ150" s="35"/>
      <c r="HA150" s="35"/>
      <c r="HB150" s="35"/>
      <c r="HC150" s="35"/>
      <c r="HD150" s="35"/>
      <c r="HE150" s="35"/>
      <c r="HF150" s="35"/>
      <c r="HG150" s="35"/>
      <c r="HH150" s="35"/>
      <c r="HI150" s="35"/>
      <c r="HJ150" s="35"/>
      <c r="HK150" s="35"/>
      <c r="HL150" s="35"/>
      <c r="HM150" s="35"/>
      <c r="HN150" s="35"/>
      <c r="HO150" s="35"/>
      <c r="HP150" s="35"/>
      <c r="HQ150" s="35"/>
      <c r="HR150" s="35"/>
      <c r="HS150" s="35"/>
      <c r="HT150" s="35"/>
      <c r="HU150" s="35"/>
      <c r="HV150" s="35"/>
      <c r="HW150" s="35"/>
      <c r="HX150" s="35"/>
      <c r="HY150" s="35"/>
      <c r="HZ150" s="35"/>
      <c r="IA150" s="35"/>
      <c r="IB150" s="35"/>
      <c r="IC150" s="35"/>
      <c r="ID150" s="35"/>
      <c r="IE150" s="35"/>
      <c r="IF150" s="35"/>
      <c r="IG150" s="35"/>
      <c r="IH150" s="35"/>
      <c r="II150" s="35"/>
      <c r="IJ150" s="35"/>
      <c r="IK150" s="35"/>
      <c r="IL150" s="35"/>
      <c r="IM150" s="35"/>
      <c r="IN150" s="35"/>
      <c r="IO150" s="35"/>
      <c r="IP150" s="35"/>
      <c r="IQ150" s="35"/>
      <c r="IR150" s="35"/>
      <c r="IS150" s="35"/>
      <c r="IT150" s="35"/>
      <c r="IU150" s="35"/>
      <c r="IV150" s="35"/>
      <c r="IW150" s="35"/>
      <c r="IX150" s="35"/>
      <c r="IY150" s="35"/>
      <c r="IZ150" s="35"/>
      <c r="JA150" s="35"/>
      <c r="JB150" s="35"/>
      <c r="JC150" s="35"/>
      <c r="JD150" s="35"/>
      <c r="JE150" s="35"/>
      <c r="JF150" s="35"/>
      <c r="JG150" s="35"/>
      <c r="JH150" s="35"/>
      <c r="JI150" s="35"/>
      <c r="JJ150" s="35"/>
      <c r="JK150" s="35"/>
      <c r="JL150" s="35"/>
      <c r="JM150" s="35"/>
      <c r="JN150" s="35"/>
      <c r="JO150" s="35"/>
      <c r="JP150" s="35"/>
      <c r="JQ150" s="35"/>
      <c r="JR150" s="35"/>
      <c r="JS150" s="35"/>
      <c r="JT150" s="35"/>
      <c r="JU150" s="35"/>
      <c r="JV150" s="35"/>
      <c r="JW150" s="35"/>
      <c r="JX150" s="35"/>
      <c r="JY150" s="35"/>
      <c r="JZ150" s="35"/>
      <c r="KA150" s="35"/>
      <c r="KB150" s="35"/>
      <c r="KC150" s="35"/>
      <c r="KD150" s="35"/>
      <c r="KE150" s="35"/>
      <c r="KF150" s="35"/>
      <c r="KG150" s="35"/>
      <c r="KH150" s="35"/>
      <c r="KI150" s="35"/>
      <c r="KJ150" s="35"/>
    </row>
    <row r="151" spans="1:296" s="43" customFormat="1" ht="50" x14ac:dyDescent="0.25">
      <c r="A151" s="599" t="s">
        <v>603</v>
      </c>
      <c r="B151" s="9" t="s">
        <v>531</v>
      </c>
      <c r="C151" s="75">
        <f>ROUNDDOWN('7990NTP-P'!M63-('7990NTP-P'!M63*0.315),2)</f>
        <v>0</v>
      </c>
      <c r="D151" s="76">
        <f>'7990NTP-P'!C63</f>
        <v>0</v>
      </c>
      <c r="E151" s="596" t="s">
        <v>603</v>
      </c>
      <c r="F151" s="9" t="s">
        <v>531</v>
      </c>
      <c r="G151" s="77">
        <f>ROUNDDOWN('7990NTP-P'!N63-('7990NTP-P'!N63*0.315),2)</f>
        <v>0</v>
      </c>
      <c r="H151" s="78">
        <f>'7990NTP-P'!D63</f>
        <v>0</v>
      </c>
      <c r="I151" s="599" t="s">
        <v>603</v>
      </c>
      <c r="J151" s="9" t="s">
        <v>531</v>
      </c>
      <c r="K151" s="77">
        <f>ROUNDDOWN('7990NTP-P'!O63-('7990NTP-P'!O63*0.315),2)</f>
        <v>0</v>
      </c>
      <c r="L151" s="78">
        <f>'7990NTP-P'!E63</f>
        <v>0</v>
      </c>
      <c r="M151" s="596" t="s">
        <v>627</v>
      </c>
      <c r="N151" s="9" t="s">
        <v>531</v>
      </c>
      <c r="O151" s="77">
        <f>ROUNDDOWN('7990NTP-P'!P63-('7990NTP-P'!P63*0.315),2)</f>
        <v>0</v>
      </c>
      <c r="P151" s="78">
        <f>'7990NTP-P'!F63</f>
        <v>0</v>
      </c>
      <c r="Q151" s="596" t="s">
        <v>627</v>
      </c>
      <c r="R151" s="9" t="s">
        <v>531</v>
      </c>
      <c r="S151" s="77">
        <f>ROUNDDOWN('7990NTP-P'!Q63-('7990NTP-P'!Q63*0.315),2)</f>
        <v>0</v>
      </c>
      <c r="T151" s="78">
        <f>'7990NTP-P'!G63</f>
        <v>0</v>
      </c>
      <c r="U151" s="596" t="s">
        <v>627</v>
      </c>
      <c r="V151" s="9" t="s">
        <v>531</v>
      </c>
      <c r="W151" s="77">
        <f>ROUNDDOWN('7990NTP-P'!R63-('7990NTP-P'!R63*0.315),2)</f>
        <v>0</v>
      </c>
      <c r="X151" s="78">
        <f>'7990NTP-P'!H63</f>
        <v>0</v>
      </c>
      <c r="Y151" s="596" t="s">
        <v>627</v>
      </c>
      <c r="Z151" s="9" t="s">
        <v>531</v>
      </c>
      <c r="AA151" s="77">
        <f>ROUNDDOWN('7990NTP-P'!S63-('7990NTP-P'!S63*0.315),2)</f>
        <v>0</v>
      </c>
      <c r="AB151" s="78">
        <f>'7990NTP-P'!I63</f>
        <v>0</v>
      </c>
      <c r="AC151" s="596" t="s">
        <v>627</v>
      </c>
      <c r="AD151" s="9" t="s">
        <v>531</v>
      </c>
      <c r="AE151" s="77">
        <f>ROUNDDOWN('7990NTP-P'!T63-('7990NTP-P'!T63*0.315),2)</f>
        <v>0</v>
      </c>
      <c r="AF151" s="78">
        <f>'7990NTP-P'!J63</f>
        <v>0</v>
      </c>
      <c r="AG151" s="596" t="s">
        <v>627</v>
      </c>
      <c r="AH151" s="9" t="s">
        <v>531</v>
      </c>
      <c r="AI151" s="77">
        <f>ROUNDDOWN('7990NTP-P'!U63-('7990NTP-P'!U63*0.315),2)</f>
        <v>0</v>
      </c>
      <c r="AJ151" s="78">
        <f>'7990NTP-P'!K63</f>
        <v>0</v>
      </c>
      <c r="AK151" s="63">
        <f>IF(C151+G151+K151+O151+S151+W151+AA151&gt;0,C151+G151+K151+O151+S151+W151+AA151+AE151+AI151,0)</f>
        <v>0</v>
      </c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5"/>
      <c r="EZ151" s="35"/>
      <c r="FA151" s="35"/>
      <c r="FB151" s="35"/>
      <c r="FC151" s="35"/>
      <c r="FD151" s="35"/>
      <c r="FE151" s="35"/>
      <c r="FF151" s="35"/>
      <c r="FG151" s="35"/>
      <c r="FH151" s="35"/>
      <c r="FI151" s="35"/>
      <c r="FJ151" s="35"/>
      <c r="FK151" s="35"/>
      <c r="FL151" s="35"/>
      <c r="FM151" s="35"/>
      <c r="FN151" s="35"/>
      <c r="FO151" s="35"/>
      <c r="FP151" s="35"/>
      <c r="FQ151" s="35"/>
      <c r="FR151" s="35"/>
      <c r="FS151" s="35"/>
      <c r="FT151" s="35"/>
      <c r="FU151" s="35"/>
      <c r="FV151" s="35"/>
      <c r="FW151" s="35"/>
      <c r="FX151" s="35"/>
      <c r="FY151" s="35"/>
      <c r="FZ151" s="35"/>
      <c r="GA151" s="35"/>
      <c r="GB151" s="35"/>
      <c r="GC151" s="35"/>
      <c r="GD151" s="35"/>
      <c r="GE151" s="35"/>
      <c r="GF151" s="35"/>
      <c r="GG151" s="35"/>
      <c r="GH151" s="35"/>
      <c r="GI151" s="35"/>
      <c r="GJ151" s="35"/>
      <c r="GK151" s="35"/>
      <c r="GL151" s="35"/>
      <c r="GM151" s="35"/>
      <c r="GN151" s="35"/>
      <c r="GO151" s="35"/>
      <c r="GP151" s="35"/>
      <c r="GQ151" s="35"/>
      <c r="GR151" s="35"/>
      <c r="GS151" s="35"/>
      <c r="GT151" s="35"/>
      <c r="GU151" s="35"/>
      <c r="GV151" s="35"/>
      <c r="GW151" s="35"/>
      <c r="GX151" s="35"/>
      <c r="GY151" s="35"/>
      <c r="GZ151" s="35"/>
      <c r="HA151" s="35"/>
      <c r="HB151" s="35"/>
      <c r="HC151" s="35"/>
      <c r="HD151" s="35"/>
      <c r="HE151" s="35"/>
      <c r="HF151" s="35"/>
      <c r="HG151" s="35"/>
      <c r="HH151" s="35"/>
      <c r="HI151" s="35"/>
      <c r="HJ151" s="35"/>
      <c r="HK151" s="35"/>
      <c r="HL151" s="35"/>
      <c r="HM151" s="35"/>
      <c r="HN151" s="35"/>
      <c r="HO151" s="35"/>
      <c r="HP151" s="35"/>
      <c r="HQ151" s="35"/>
      <c r="HR151" s="35"/>
      <c r="HS151" s="35"/>
      <c r="HT151" s="35"/>
      <c r="HU151" s="35"/>
      <c r="HV151" s="35"/>
      <c r="HW151" s="35"/>
      <c r="HX151" s="35"/>
      <c r="HY151" s="35"/>
      <c r="HZ151" s="35"/>
      <c r="IA151" s="35"/>
      <c r="IB151" s="35"/>
      <c r="IC151" s="35"/>
      <c r="ID151" s="35"/>
      <c r="IE151" s="35"/>
      <c r="IF151" s="35"/>
      <c r="IG151" s="35"/>
      <c r="IH151" s="35"/>
      <c r="II151" s="35"/>
      <c r="IJ151" s="35"/>
      <c r="IK151" s="35"/>
      <c r="IL151" s="35"/>
      <c r="IM151" s="35"/>
      <c r="IN151" s="35"/>
      <c r="IO151" s="35"/>
      <c r="IP151" s="35"/>
      <c r="IQ151" s="35"/>
      <c r="IR151" s="35"/>
      <c r="IS151" s="35"/>
      <c r="IT151" s="35"/>
      <c r="IU151" s="35"/>
      <c r="IV151" s="35"/>
      <c r="IW151" s="35"/>
      <c r="IX151" s="35"/>
      <c r="IY151" s="35"/>
      <c r="IZ151" s="35"/>
      <c r="JA151" s="35"/>
      <c r="JB151" s="35"/>
      <c r="JC151" s="35"/>
      <c r="JD151" s="35"/>
      <c r="JE151" s="35"/>
      <c r="JF151" s="35"/>
      <c r="JG151" s="35"/>
      <c r="JH151" s="35"/>
      <c r="JI151" s="35"/>
      <c r="JJ151" s="35"/>
      <c r="JK151" s="35"/>
      <c r="JL151" s="35"/>
      <c r="JM151" s="35"/>
      <c r="JN151" s="35"/>
      <c r="JO151" s="35"/>
      <c r="JP151" s="35"/>
      <c r="JQ151" s="35"/>
      <c r="JR151" s="35"/>
      <c r="JS151" s="35"/>
      <c r="JT151" s="35"/>
      <c r="JU151" s="35"/>
      <c r="JV151" s="35"/>
      <c r="JW151" s="35"/>
      <c r="JX151" s="35"/>
      <c r="JY151" s="35"/>
      <c r="JZ151" s="35"/>
      <c r="KA151" s="35"/>
      <c r="KB151" s="35"/>
      <c r="KC151" s="35"/>
      <c r="KD151" s="35"/>
      <c r="KE151" s="35"/>
      <c r="KF151" s="35"/>
      <c r="KG151" s="35"/>
      <c r="KH151" s="35"/>
      <c r="KI151" s="35"/>
      <c r="KJ151" s="35"/>
    </row>
    <row r="152" spans="1:296" s="43" customFormat="1" ht="50.5" x14ac:dyDescent="0.3">
      <c r="A152" s="595" t="s">
        <v>604</v>
      </c>
      <c r="B152" s="9" t="s">
        <v>529</v>
      </c>
      <c r="C152" s="75">
        <f>ROUNDUP('7990NTP-P'!M63*0.315,2)</f>
        <v>0</v>
      </c>
      <c r="D152" s="69"/>
      <c r="E152" s="596" t="s">
        <v>604</v>
      </c>
      <c r="F152" s="9" t="s">
        <v>529</v>
      </c>
      <c r="G152" s="77">
        <f>ROUNDUP('7990NTP-P'!N63*0.315,2)</f>
        <v>0</v>
      </c>
      <c r="H152" s="71"/>
      <c r="I152" s="595" t="s">
        <v>604</v>
      </c>
      <c r="J152" s="9" t="s">
        <v>529</v>
      </c>
      <c r="K152" s="77">
        <f>ROUNDUP('7990NTP-P'!O63*0.315,2)</f>
        <v>0</v>
      </c>
      <c r="L152" s="71"/>
      <c r="M152" s="596" t="s">
        <v>628</v>
      </c>
      <c r="N152" s="9" t="s">
        <v>530</v>
      </c>
      <c r="O152" s="77">
        <f>ROUNDUP('7990NTP-P'!P63*0.315,2)</f>
        <v>0</v>
      </c>
      <c r="P152" s="71"/>
      <c r="Q152" s="596" t="s">
        <v>628</v>
      </c>
      <c r="R152" s="9" t="s">
        <v>530</v>
      </c>
      <c r="S152" s="77">
        <f>ROUNDUP('7990NTP-P'!Q63*0.315,2)</f>
        <v>0</v>
      </c>
      <c r="T152" s="71"/>
      <c r="U152" s="596" t="s">
        <v>628</v>
      </c>
      <c r="V152" s="9" t="s">
        <v>530</v>
      </c>
      <c r="W152" s="77">
        <f>ROUNDUP('7990NTP-P'!R63*0.315,2)</f>
        <v>0</v>
      </c>
      <c r="X152" s="71"/>
      <c r="Y152" s="596" t="s">
        <v>628</v>
      </c>
      <c r="Z152" s="9" t="s">
        <v>530</v>
      </c>
      <c r="AA152" s="77">
        <f>ROUNDUP('7990NTP-P'!S63*0.315,2)</f>
        <v>0</v>
      </c>
      <c r="AB152" s="71"/>
      <c r="AC152" s="596" t="s">
        <v>628</v>
      </c>
      <c r="AD152" s="9" t="s">
        <v>530</v>
      </c>
      <c r="AE152" s="77">
        <f>ROUNDUP('7990NTP-P'!T63*0.315,2)</f>
        <v>0</v>
      </c>
      <c r="AF152" s="71"/>
      <c r="AG152" s="596" t="s">
        <v>628</v>
      </c>
      <c r="AH152" s="9" t="s">
        <v>530</v>
      </c>
      <c r="AI152" s="77">
        <f>ROUNDUP('7990NTP-P'!U63*0.315,2)</f>
        <v>0</v>
      </c>
      <c r="AJ152" s="71"/>
      <c r="AK152" s="63">
        <f>IF(C152+G152+K152+O152+S152+W152+AA152&gt;0,C152+G152+K152+O152+S152+W152+AA152+AE152+AI152,0)</f>
        <v>0</v>
      </c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  <c r="ER152" s="35"/>
      <c r="ES152" s="35"/>
      <c r="ET152" s="35"/>
      <c r="EU152" s="35"/>
      <c r="EV152" s="35"/>
      <c r="EW152" s="35"/>
      <c r="EX152" s="35"/>
      <c r="EY152" s="35"/>
      <c r="EZ152" s="35"/>
      <c r="FA152" s="35"/>
      <c r="FB152" s="35"/>
      <c r="FC152" s="35"/>
      <c r="FD152" s="35"/>
      <c r="FE152" s="35"/>
      <c r="FF152" s="35"/>
      <c r="FG152" s="35"/>
      <c r="FH152" s="35"/>
      <c r="FI152" s="35"/>
      <c r="FJ152" s="35"/>
      <c r="FK152" s="35"/>
      <c r="FL152" s="35"/>
      <c r="FM152" s="35"/>
      <c r="FN152" s="35"/>
      <c r="FO152" s="35"/>
      <c r="FP152" s="35"/>
      <c r="FQ152" s="35"/>
      <c r="FR152" s="35"/>
      <c r="FS152" s="35"/>
      <c r="FT152" s="35"/>
      <c r="FU152" s="35"/>
      <c r="FV152" s="35"/>
      <c r="FW152" s="35"/>
      <c r="FX152" s="35"/>
      <c r="FY152" s="35"/>
      <c r="FZ152" s="35"/>
      <c r="GA152" s="35"/>
      <c r="GB152" s="35"/>
      <c r="GC152" s="35"/>
      <c r="GD152" s="35"/>
      <c r="GE152" s="35"/>
      <c r="GF152" s="35"/>
      <c r="GG152" s="35"/>
      <c r="GH152" s="35"/>
      <c r="GI152" s="35"/>
      <c r="GJ152" s="35"/>
      <c r="GK152" s="35"/>
      <c r="GL152" s="35"/>
      <c r="GM152" s="35"/>
      <c r="GN152" s="35"/>
      <c r="GO152" s="35"/>
      <c r="GP152" s="35"/>
      <c r="GQ152" s="35"/>
      <c r="GR152" s="35"/>
      <c r="GS152" s="35"/>
      <c r="GT152" s="35"/>
      <c r="GU152" s="35"/>
      <c r="GV152" s="35"/>
      <c r="GW152" s="35"/>
      <c r="GX152" s="35"/>
      <c r="GY152" s="35"/>
      <c r="GZ152" s="35"/>
      <c r="HA152" s="35"/>
      <c r="HB152" s="35"/>
      <c r="HC152" s="35"/>
      <c r="HD152" s="35"/>
      <c r="HE152" s="35"/>
      <c r="HF152" s="35"/>
      <c r="HG152" s="35"/>
      <c r="HH152" s="35"/>
      <c r="HI152" s="35"/>
      <c r="HJ152" s="35"/>
      <c r="HK152" s="35"/>
      <c r="HL152" s="35"/>
      <c r="HM152" s="35"/>
      <c r="HN152" s="35"/>
      <c r="HO152" s="35"/>
      <c r="HP152" s="35"/>
      <c r="HQ152" s="35"/>
      <c r="HR152" s="35"/>
      <c r="HS152" s="35"/>
      <c r="HT152" s="35"/>
      <c r="HU152" s="35"/>
      <c r="HV152" s="35"/>
      <c r="HW152" s="35"/>
      <c r="HX152" s="35"/>
      <c r="HY152" s="35"/>
      <c r="HZ152" s="35"/>
      <c r="IA152" s="35"/>
      <c r="IB152" s="35"/>
      <c r="IC152" s="35"/>
      <c r="ID152" s="35"/>
      <c r="IE152" s="35"/>
      <c r="IF152" s="35"/>
      <c r="IG152" s="35"/>
      <c r="IH152" s="35"/>
      <c r="II152" s="35"/>
      <c r="IJ152" s="35"/>
      <c r="IK152" s="35"/>
      <c r="IL152" s="35"/>
      <c r="IM152" s="35"/>
      <c r="IN152" s="35"/>
      <c r="IO152" s="35"/>
      <c r="IP152" s="35"/>
      <c r="IQ152" s="35"/>
      <c r="IR152" s="35"/>
      <c r="IS152" s="35"/>
      <c r="IT152" s="35"/>
      <c r="IU152" s="35"/>
      <c r="IV152" s="35"/>
      <c r="IW152" s="35"/>
      <c r="IX152" s="35"/>
      <c r="IY152" s="35"/>
      <c r="IZ152" s="35"/>
      <c r="JA152" s="35"/>
      <c r="JB152" s="35"/>
      <c r="JC152" s="35"/>
      <c r="JD152" s="35"/>
      <c r="JE152" s="35"/>
      <c r="JF152" s="35"/>
      <c r="JG152" s="35"/>
      <c r="JH152" s="35"/>
      <c r="JI152" s="35"/>
      <c r="JJ152" s="35"/>
      <c r="JK152" s="35"/>
      <c r="JL152" s="35"/>
      <c r="JM152" s="35"/>
      <c r="JN152" s="35"/>
      <c r="JO152" s="35"/>
      <c r="JP152" s="35"/>
      <c r="JQ152" s="35"/>
      <c r="JR152" s="35"/>
      <c r="JS152" s="35"/>
      <c r="JT152" s="35"/>
      <c r="JU152" s="35"/>
      <c r="JV152" s="35"/>
      <c r="JW152" s="35"/>
      <c r="JX152" s="35"/>
      <c r="JY152" s="35"/>
      <c r="JZ152" s="35"/>
      <c r="KA152" s="35"/>
      <c r="KB152" s="35"/>
      <c r="KC152" s="35"/>
      <c r="KD152" s="35"/>
      <c r="KE152" s="35"/>
      <c r="KF152" s="35"/>
      <c r="KG152" s="35"/>
      <c r="KH152" s="35"/>
      <c r="KI152" s="35"/>
      <c r="KJ152" s="35"/>
    </row>
    <row r="153" spans="1:296" s="43" customFormat="1" ht="13" x14ac:dyDescent="0.3">
      <c r="A153" s="414"/>
      <c r="B153" s="408"/>
      <c r="C153" s="402"/>
      <c r="D153" s="418"/>
      <c r="E153" s="210"/>
      <c r="F153" s="408"/>
      <c r="G153" s="402"/>
      <c r="H153" s="398"/>
      <c r="I153" s="210"/>
      <c r="J153" s="408"/>
      <c r="K153" s="402"/>
      <c r="L153" s="398"/>
      <c r="M153" s="412"/>
      <c r="N153" s="408"/>
      <c r="O153" s="402"/>
      <c r="P153" s="398"/>
      <c r="Q153" s="412"/>
      <c r="R153" s="408"/>
      <c r="S153" s="402"/>
      <c r="T153" s="398"/>
      <c r="U153" s="412"/>
      <c r="V153" s="408"/>
      <c r="W153" s="402"/>
      <c r="X153" s="398"/>
      <c r="Y153" s="412"/>
      <c r="Z153" s="408"/>
      <c r="AA153" s="402"/>
      <c r="AB153" s="398"/>
      <c r="AC153" s="412"/>
      <c r="AD153" s="408"/>
      <c r="AE153" s="402"/>
      <c r="AF153" s="398"/>
      <c r="AG153" s="412"/>
      <c r="AH153" s="408"/>
      <c r="AI153" s="402"/>
      <c r="AJ153" s="398"/>
      <c r="AK153" s="40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  <c r="EW153" s="35"/>
      <c r="EX153" s="35"/>
      <c r="EY153" s="35"/>
      <c r="EZ153" s="35"/>
      <c r="FA153" s="35"/>
      <c r="FB153" s="35"/>
      <c r="FC153" s="35"/>
      <c r="FD153" s="35"/>
      <c r="FE153" s="35"/>
      <c r="FF153" s="35"/>
      <c r="FG153" s="35"/>
      <c r="FH153" s="35"/>
      <c r="FI153" s="35"/>
      <c r="FJ153" s="35"/>
      <c r="FK153" s="35"/>
      <c r="FL153" s="35"/>
      <c r="FM153" s="35"/>
      <c r="FN153" s="35"/>
      <c r="FO153" s="35"/>
      <c r="FP153" s="35"/>
      <c r="FQ153" s="35"/>
      <c r="FR153" s="35"/>
      <c r="FS153" s="35"/>
      <c r="FT153" s="35"/>
      <c r="FU153" s="35"/>
      <c r="FV153" s="35"/>
      <c r="FW153" s="35"/>
      <c r="FX153" s="35"/>
      <c r="FY153" s="35"/>
      <c r="FZ153" s="35"/>
      <c r="GA153" s="35"/>
      <c r="GB153" s="35"/>
      <c r="GC153" s="35"/>
      <c r="GD153" s="35"/>
      <c r="GE153" s="35"/>
      <c r="GF153" s="35"/>
      <c r="GG153" s="35"/>
      <c r="GH153" s="35"/>
      <c r="GI153" s="35"/>
      <c r="GJ153" s="35"/>
      <c r="GK153" s="35"/>
      <c r="GL153" s="35"/>
      <c r="GM153" s="35"/>
      <c r="GN153" s="35"/>
      <c r="GO153" s="35"/>
      <c r="GP153" s="35"/>
      <c r="GQ153" s="35"/>
      <c r="GR153" s="35"/>
      <c r="GS153" s="35"/>
      <c r="GT153" s="35"/>
      <c r="GU153" s="35"/>
      <c r="GV153" s="35"/>
      <c r="GW153" s="35"/>
      <c r="GX153" s="35"/>
      <c r="GY153" s="35"/>
      <c r="GZ153" s="35"/>
      <c r="HA153" s="35"/>
      <c r="HB153" s="35"/>
      <c r="HC153" s="35"/>
      <c r="HD153" s="35"/>
      <c r="HE153" s="35"/>
      <c r="HF153" s="35"/>
      <c r="HG153" s="35"/>
      <c r="HH153" s="35"/>
      <c r="HI153" s="35"/>
      <c r="HJ153" s="35"/>
      <c r="HK153" s="35"/>
      <c r="HL153" s="35"/>
      <c r="HM153" s="35"/>
      <c r="HN153" s="35"/>
      <c r="HO153" s="35"/>
      <c r="HP153" s="35"/>
      <c r="HQ153" s="35"/>
      <c r="HR153" s="35"/>
      <c r="HS153" s="35"/>
      <c r="HT153" s="35"/>
      <c r="HU153" s="35"/>
      <c r="HV153" s="35"/>
      <c r="HW153" s="35"/>
      <c r="HX153" s="35"/>
      <c r="HY153" s="35"/>
      <c r="HZ153" s="35"/>
      <c r="IA153" s="35"/>
      <c r="IB153" s="35"/>
      <c r="IC153" s="35"/>
      <c r="ID153" s="35"/>
      <c r="IE153" s="35"/>
      <c r="IF153" s="35"/>
      <c r="IG153" s="35"/>
      <c r="IH153" s="35"/>
      <c r="II153" s="35"/>
      <c r="IJ153" s="35"/>
      <c r="IK153" s="35"/>
      <c r="IL153" s="35"/>
      <c r="IM153" s="35"/>
      <c r="IN153" s="35"/>
      <c r="IO153" s="35"/>
      <c r="IP153" s="35"/>
      <c r="IQ153" s="35"/>
      <c r="IR153" s="35"/>
      <c r="IS153" s="35"/>
      <c r="IT153" s="35"/>
      <c r="IU153" s="35"/>
      <c r="IV153" s="35"/>
      <c r="IW153" s="35"/>
      <c r="IX153" s="35"/>
      <c r="IY153" s="35"/>
      <c r="IZ153" s="35"/>
      <c r="JA153" s="35"/>
      <c r="JB153" s="35"/>
      <c r="JC153" s="35"/>
      <c r="JD153" s="35"/>
      <c r="JE153" s="35"/>
      <c r="JF153" s="35"/>
      <c r="JG153" s="35"/>
      <c r="JH153" s="35"/>
      <c r="JI153" s="35"/>
      <c r="JJ153" s="35"/>
      <c r="JK153" s="35"/>
      <c r="JL153" s="35"/>
      <c r="JM153" s="35"/>
      <c r="JN153" s="35"/>
      <c r="JO153" s="35"/>
      <c r="JP153" s="35"/>
      <c r="JQ153" s="35"/>
      <c r="JR153" s="35"/>
      <c r="JS153" s="35"/>
      <c r="JT153" s="35"/>
      <c r="JU153" s="35"/>
      <c r="JV153" s="35"/>
      <c r="JW153" s="35"/>
      <c r="JX153" s="35"/>
      <c r="JY153" s="35"/>
      <c r="JZ153" s="35"/>
      <c r="KA153" s="35"/>
      <c r="KB153" s="35"/>
      <c r="KC153" s="35"/>
      <c r="KD153" s="35"/>
      <c r="KE153" s="35"/>
      <c r="KF153" s="35"/>
      <c r="KG153" s="35"/>
      <c r="KH153" s="35"/>
      <c r="KI153" s="35"/>
      <c r="KJ153" s="35"/>
    </row>
    <row r="154" spans="1:296" s="43" customFormat="1" ht="50" x14ac:dyDescent="0.25">
      <c r="A154" s="8" t="s">
        <v>333</v>
      </c>
      <c r="B154" s="15" t="s">
        <v>311</v>
      </c>
      <c r="C154" s="75">
        <f>ROUNDDOWN('7990NTP-P'!$M$64-('7990NTP-P'!$M$64*0.1),2)</f>
        <v>0</v>
      </c>
      <c r="D154" s="76">
        <f>'7990NTP-P'!C64</f>
        <v>0</v>
      </c>
      <c r="E154" s="26" t="s">
        <v>333</v>
      </c>
      <c r="F154" s="22" t="s">
        <v>311</v>
      </c>
      <c r="G154" s="77">
        <f>ROUNDDOWN('7990NTP-P'!$N$64-('7990NTP-P'!$N$64*0.1),2)</f>
        <v>0</v>
      </c>
      <c r="H154" s="78">
        <f>'7990NTP-P'!D64</f>
        <v>0</v>
      </c>
      <c r="I154" s="26" t="s">
        <v>333</v>
      </c>
      <c r="J154" s="22" t="s">
        <v>311</v>
      </c>
      <c r="K154" s="77">
        <f>ROUNDDOWN('7990NTP-P'!$O$64-('7990NTP-P'!$O$64*0.1),2)</f>
        <v>0</v>
      </c>
      <c r="L154" s="78">
        <f>'7990NTP-P'!E64</f>
        <v>0</v>
      </c>
      <c r="M154" s="196" t="s">
        <v>309</v>
      </c>
      <c r="N154" s="192" t="s">
        <v>311</v>
      </c>
      <c r="O154" s="77">
        <f>ROUNDDOWN('7990NTP-P'!$P$64-('7990NTP-P'!$P$64*0.1),2)</f>
        <v>0</v>
      </c>
      <c r="P154" s="78">
        <f>'7990NTP-P'!F64</f>
        <v>0</v>
      </c>
      <c r="Q154" s="196" t="s">
        <v>309</v>
      </c>
      <c r="R154" s="192" t="s">
        <v>311</v>
      </c>
      <c r="S154" s="77">
        <f>ROUNDDOWN('7990NTP-P'!$Q$64-('7990NTP-P'!$Q$64*0.1),2)</f>
        <v>0</v>
      </c>
      <c r="T154" s="78">
        <f>'7990NTP-P'!G64</f>
        <v>0</v>
      </c>
      <c r="U154" s="196" t="s">
        <v>309</v>
      </c>
      <c r="V154" s="192" t="s">
        <v>311</v>
      </c>
      <c r="W154" s="77">
        <f>ROUNDDOWN('7990NTP-P'!$R$64-('7990NTP-P'!$R$64*0.1),2)</f>
        <v>0</v>
      </c>
      <c r="X154" s="78">
        <f>'7990NTP-P'!H64</f>
        <v>0</v>
      </c>
      <c r="Y154" s="196" t="s">
        <v>309</v>
      </c>
      <c r="Z154" s="192" t="s">
        <v>311</v>
      </c>
      <c r="AA154" s="77">
        <f>ROUNDDOWN('7990NTP-P'!$S$64-('7990NTP-P'!$S$64*0.1),2)</f>
        <v>0</v>
      </c>
      <c r="AB154" s="78">
        <f>'7990NTP-P'!I64</f>
        <v>0</v>
      </c>
      <c r="AC154" s="196" t="s">
        <v>309</v>
      </c>
      <c r="AD154" s="192" t="s">
        <v>311</v>
      </c>
      <c r="AE154" s="77">
        <f>ROUNDDOWN('7990NTP-P'!$T$64-('7990NTP-P'!$T$64*0.1),2)</f>
        <v>0</v>
      </c>
      <c r="AF154" s="78">
        <f>'7990NTP-P'!J64</f>
        <v>0</v>
      </c>
      <c r="AG154" s="196" t="s">
        <v>309</v>
      </c>
      <c r="AH154" s="192" t="s">
        <v>311</v>
      </c>
      <c r="AI154" s="77">
        <f>ROUNDDOWN('7990NTP-P'!$U$64-('7990NTP-P'!$U$64*0.1),2)</f>
        <v>0</v>
      </c>
      <c r="AJ154" s="78">
        <f>'7990NTP-P'!K64</f>
        <v>0</v>
      </c>
      <c r="AK154" s="63">
        <f>IF(C154+G154+K154+O154+S154+W154+AA154&gt;0,C154+G154+K154+O154+S154+W154+AA154+AE154+AI154,0)</f>
        <v>0</v>
      </c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  <c r="EW154" s="35"/>
      <c r="EX154" s="35"/>
      <c r="EY154" s="35"/>
      <c r="EZ154" s="35"/>
      <c r="FA154" s="35"/>
      <c r="FB154" s="35"/>
      <c r="FC154" s="35"/>
      <c r="FD154" s="35"/>
      <c r="FE154" s="35"/>
      <c r="FF154" s="35"/>
      <c r="FG154" s="35"/>
      <c r="FH154" s="35"/>
      <c r="FI154" s="35"/>
      <c r="FJ154" s="35"/>
      <c r="FK154" s="35"/>
      <c r="FL154" s="35"/>
      <c r="FM154" s="35"/>
      <c r="FN154" s="35"/>
      <c r="FO154" s="35"/>
      <c r="FP154" s="35"/>
      <c r="FQ154" s="35"/>
      <c r="FR154" s="35"/>
      <c r="FS154" s="35"/>
      <c r="FT154" s="35"/>
      <c r="FU154" s="35"/>
      <c r="FV154" s="35"/>
      <c r="FW154" s="35"/>
      <c r="FX154" s="35"/>
      <c r="FY154" s="35"/>
      <c r="FZ154" s="35"/>
      <c r="GA154" s="35"/>
      <c r="GB154" s="35"/>
      <c r="GC154" s="35"/>
      <c r="GD154" s="35"/>
      <c r="GE154" s="35"/>
      <c r="GF154" s="35"/>
      <c r="GG154" s="35"/>
      <c r="GH154" s="35"/>
      <c r="GI154" s="35"/>
      <c r="GJ154" s="35"/>
      <c r="GK154" s="35"/>
      <c r="GL154" s="35"/>
      <c r="GM154" s="35"/>
      <c r="GN154" s="35"/>
      <c r="GO154" s="35"/>
      <c r="GP154" s="35"/>
      <c r="GQ154" s="35"/>
      <c r="GR154" s="35"/>
      <c r="GS154" s="35"/>
      <c r="GT154" s="35"/>
      <c r="GU154" s="35"/>
      <c r="GV154" s="35"/>
      <c r="GW154" s="35"/>
      <c r="GX154" s="35"/>
      <c r="GY154" s="35"/>
      <c r="GZ154" s="35"/>
      <c r="HA154" s="35"/>
      <c r="HB154" s="35"/>
      <c r="HC154" s="35"/>
      <c r="HD154" s="35"/>
      <c r="HE154" s="35"/>
      <c r="HF154" s="35"/>
      <c r="HG154" s="35"/>
      <c r="HH154" s="35"/>
      <c r="HI154" s="35"/>
      <c r="HJ154" s="35"/>
      <c r="HK154" s="35"/>
      <c r="HL154" s="35"/>
      <c r="HM154" s="35"/>
      <c r="HN154" s="35"/>
      <c r="HO154" s="35"/>
      <c r="HP154" s="35"/>
      <c r="HQ154" s="35"/>
      <c r="HR154" s="35"/>
      <c r="HS154" s="35"/>
      <c r="HT154" s="35"/>
      <c r="HU154" s="35"/>
      <c r="HV154" s="35"/>
      <c r="HW154" s="35"/>
      <c r="HX154" s="35"/>
      <c r="HY154" s="35"/>
      <c r="HZ154" s="35"/>
      <c r="IA154" s="35"/>
      <c r="IB154" s="35"/>
      <c r="IC154" s="35"/>
      <c r="ID154" s="35"/>
      <c r="IE154" s="35"/>
      <c r="IF154" s="35"/>
      <c r="IG154" s="35"/>
      <c r="IH154" s="35"/>
      <c r="II154" s="35"/>
      <c r="IJ154" s="35"/>
      <c r="IK154" s="35"/>
      <c r="IL154" s="35"/>
      <c r="IM154" s="35"/>
      <c r="IN154" s="35"/>
      <c r="IO154" s="35"/>
      <c r="IP154" s="35"/>
      <c r="IQ154" s="35"/>
      <c r="IR154" s="35"/>
      <c r="IS154" s="35"/>
      <c r="IT154" s="35"/>
      <c r="IU154" s="35"/>
      <c r="IV154" s="35"/>
      <c r="IW154" s="35"/>
      <c r="IX154" s="35"/>
      <c r="IY154" s="35"/>
      <c r="IZ154" s="35"/>
      <c r="JA154" s="35"/>
      <c r="JB154" s="35"/>
      <c r="JC154" s="35"/>
      <c r="JD154" s="35"/>
      <c r="JE154" s="35"/>
      <c r="JF154" s="35"/>
      <c r="JG154" s="35"/>
      <c r="JH154" s="35"/>
      <c r="JI154" s="35"/>
      <c r="JJ154" s="35"/>
      <c r="JK154" s="35"/>
      <c r="JL154" s="35"/>
      <c r="JM154" s="35"/>
      <c r="JN154" s="35"/>
      <c r="JO154" s="35"/>
      <c r="JP154" s="35"/>
      <c r="JQ154" s="35"/>
      <c r="JR154" s="35"/>
      <c r="JS154" s="35"/>
      <c r="JT154" s="35"/>
      <c r="JU154" s="35"/>
      <c r="JV154" s="35"/>
      <c r="JW154" s="35"/>
      <c r="JX154" s="35"/>
      <c r="JY154" s="35"/>
      <c r="JZ154" s="35"/>
      <c r="KA154" s="35"/>
      <c r="KB154" s="35"/>
      <c r="KC154" s="35"/>
      <c r="KD154" s="35"/>
      <c r="KE154" s="35"/>
      <c r="KF154" s="35"/>
      <c r="KG154" s="35"/>
      <c r="KH154" s="35"/>
      <c r="KI154" s="35"/>
      <c r="KJ154" s="35"/>
    </row>
    <row r="155" spans="1:296" s="43" customFormat="1" ht="50.5" x14ac:dyDescent="0.3">
      <c r="A155" s="8" t="s">
        <v>334</v>
      </c>
      <c r="B155" s="15" t="s">
        <v>335</v>
      </c>
      <c r="C155" s="75">
        <f>ROUNDUP('7990NTP-P'!$M$64*0.1,2)</f>
        <v>0</v>
      </c>
      <c r="D155" s="69"/>
      <c r="E155" s="26" t="s">
        <v>334</v>
      </c>
      <c r="F155" s="22" t="s">
        <v>335</v>
      </c>
      <c r="G155" s="77">
        <f>ROUNDUP('7990NTP-P'!$N$64*0.1,2)</f>
        <v>0</v>
      </c>
      <c r="H155" s="71"/>
      <c r="I155" s="26" t="s">
        <v>334</v>
      </c>
      <c r="J155" s="22" t="s">
        <v>335</v>
      </c>
      <c r="K155" s="77">
        <f>ROUNDUP('7990NTP-P'!$O$64*0.1,2)</f>
        <v>0</v>
      </c>
      <c r="L155" s="71"/>
      <c r="M155" s="196" t="s">
        <v>310</v>
      </c>
      <c r="N155" s="192" t="s">
        <v>312</v>
      </c>
      <c r="O155" s="77">
        <f>ROUNDUP('7990NTP-P'!$P$64*0.1,2)</f>
        <v>0</v>
      </c>
      <c r="P155" s="71"/>
      <c r="Q155" s="196" t="s">
        <v>310</v>
      </c>
      <c r="R155" s="192" t="s">
        <v>312</v>
      </c>
      <c r="S155" s="77">
        <f>ROUNDUP('7990NTP-P'!$Q$64*0.1,2)</f>
        <v>0</v>
      </c>
      <c r="T155" s="71"/>
      <c r="U155" s="196" t="s">
        <v>310</v>
      </c>
      <c r="V155" s="192" t="s">
        <v>312</v>
      </c>
      <c r="W155" s="77">
        <f>ROUNDUP('7990NTP-P'!$R$64*0.1,2)</f>
        <v>0</v>
      </c>
      <c r="X155" s="71"/>
      <c r="Y155" s="196" t="s">
        <v>310</v>
      </c>
      <c r="Z155" s="192" t="s">
        <v>312</v>
      </c>
      <c r="AA155" s="77">
        <f>ROUNDUP('7990NTP-P'!$S$64*0.1,2)</f>
        <v>0</v>
      </c>
      <c r="AB155" s="71"/>
      <c r="AC155" s="196" t="s">
        <v>310</v>
      </c>
      <c r="AD155" s="192" t="s">
        <v>312</v>
      </c>
      <c r="AE155" s="77">
        <f>ROUNDUP('7990NTP-P'!$T$64*0.1,2)</f>
        <v>0</v>
      </c>
      <c r="AF155" s="71"/>
      <c r="AG155" s="196" t="s">
        <v>310</v>
      </c>
      <c r="AH155" s="192" t="s">
        <v>312</v>
      </c>
      <c r="AI155" s="77">
        <f>ROUNDUP('7990NTP-P'!$U$64*0.1,2)</f>
        <v>0</v>
      </c>
      <c r="AJ155" s="71"/>
      <c r="AK155" s="63">
        <f>IF(C155+G155+K155+O155+S155+W155+AA155&gt;0,C155+G155+K155+O155+S155+W155+AA155+AE155+AI155,0)</f>
        <v>0</v>
      </c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  <c r="EW155" s="35"/>
      <c r="EX155" s="35"/>
      <c r="EY155" s="35"/>
      <c r="EZ155" s="35"/>
      <c r="FA155" s="35"/>
      <c r="FB155" s="35"/>
      <c r="FC155" s="35"/>
      <c r="FD155" s="35"/>
      <c r="FE155" s="35"/>
      <c r="FF155" s="35"/>
      <c r="FG155" s="35"/>
      <c r="FH155" s="35"/>
      <c r="FI155" s="35"/>
      <c r="FJ155" s="35"/>
      <c r="FK155" s="35"/>
      <c r="FL155" s="35"/>
      <c r="FM155" s="35"/>
      <c r="FN155" s="35"/>
      <c r="FO155" s="35"/>
      <c r="FP155" s="35"/>
      <c r="FQ155" s="35"/>
      <c r="FR155" s="35"/>
      <c r="FS155" s="35"/>
      <c r="FT155" s="35"/>
      <c r="FU155" s="35"/>
      <c r="FV155" s="35"/>
      <c r="FW155" s="35"/>
      <c r="FX155" s="35"/>
      <c r="FY155" s="35"/>
      <c r="FZ155" s="35"/>
      <c r="GA155" s="35"/>
      <c r="GB155" s="35"/>
      <c r="GC155" s="35"/>
      <c r="GD155" s="35"/>
      <c r="GE155" s="35"/>
      <c r="GF155" s="35"/>
      <c r="GG155" s="35"/>
      <c r="GH155" s="35"/>
      <c r="GI155" s="35"/>
      <c r="GJ155" s="35"/>
      <c r="GK155" s="35"/>
      <c r="GL155" s="35"/>
      <c r="GM155" s="35"/>
      <c r="GN155" s="35"/>
      <c r="GO155" s="35"/>
      <c r="GP155" s="35"/>
      <c r="GQ155" s="35"/>
      <c r="GR155" s="35"/>
      <c r="GS155" s="35"/>
      <c r="GT155" s="35"/>
      <c r="GU155" s="35"/>
      <c r="GV155" s="35"/>
      <c r="GW155" s="35"/>
      <c r="GX155" s="35"/>
      <c r="GY155" s="35"/>
      <c r="GZ155" s="35"/>
      <c r="HA155" s="35"/>
      <c r="HB155" s="35"/>
      <c r="HC155" s="35"/>
      <c r="HD155" s="35"/>
      <c r="HE155" s="35"/>
      <c r="HF155" s="35"/>
      <c r="HG155" s="35"/>
      <c r="HH155" s="35"/>
      <c r="HI155" s="35"/>
      <c r="HJ155" s="35"/>
      <c r="HK155" s="35"/>
      <c r="HL155" s="35"/>
      <c r="HM155" s="35"/>
      <c r="HN155" s="35"/>
      <c r="HO155" s="35"/>
      <c r="HP155" s="35"/>
      <c r="HQ155" s="35"/>
      <c r="HR155" s="35"/>
      <c r="HS155" s="35"/>
      <c r="HT155" s="35"/>
      <c r="HU155" s="35"/>
      <c r="HV155" s="35"/>
      <c r="HW155" s="35"/>
      <c r="HX155" s="35"/>
      <c r="HY155" s="35"/>
      <c r="HZ155" s="35"/>
      <c r="IA155" s="35"/>
      <c r="IB155" s="35"/>
      <c r="IC155" s="35"/>
      <c r="ID155" s="35"/>
      <c r="IE155" s="35"/>
      <c r="IF155" s="35"/>
      <c r="IG155" s="35"/>
      <c r="IH155" s="35"/>
      <c r="II155" s="35"/>
      <c r="IJ155" s="35"/>
      <c r="IK155" s="35"/>
      <c r="IL155" s="35"/>
      <c r="IM155" s="35"/>
      <c r="IN155" s="35"/>
      <c r="IO155" s="35"/>
      <c r="IP155" s="35"/>
      <c r="IQ155" s="35"/>
      <c r="IR155" s="35"/>
      <c r="IS155" s="35"/>
      <c r="IT155" s="35"/>
      <c r="IU155" s="35"/>
      <c r="IV155" s="35"/>
      <c r="IW155" s="35"/>
      <c r="IX155" s="35"/>
      <c r="IY155" s="35"/>
      <c r="IZ155" s="35"/>
      <c r="JA155" s="35"/>
      <c r="JB155" s="35"/>
      <c r="JC155" s="35"/>
      <c r="JD155" s="35"/>
      <c r="JE155" s="35"/>
      <c r="JF155" s="35"/>
      <c r="JG155" s="35"/>
      <c r="JH155" s="35"/>
      <c r="JI155" s="35"/>
      <c r="JJ155" s="35"/>
      <c r="JK155" s="35"/>
      <c r="JL155" s="35"/>
      <c r="JM155" s="35"/>
      <c r="JN155" s="35"/>
      <c r="JO155" s="35"/>
      <c r="JP155" s="35"/>
      <c r="JQ155" s="35"/>
      <c r="JR155" s="35"/>
      <c r="JS155" s="35"/>
      <c r="JT155" s="35"/>
      <c r="JU155" s="35"/>
      <c r="JV155" s="35"/>
      <c r="JW155" s="35"/>
      <c r="JX155" s="35"/>
      <c r="JY155" s="35"/>
      <c r="JZ155" s="35"/>
      <c r="KA155" s="35"/>
      <c r="KB155" s="35"/>
      <c r="KC155" s="35"/>
      <c r="KD155" s="35"/>
      <c r="KE155" s="35"/>
      <c r="KF155" s="35"/>
      <c r="KG155" s="35"/>
      <c r="KH155" s="35"/>
      <c r="KI155" s="35"/>
      <c r="KJ155" s="35"/>
    </row>
    <row r="156" spans="1:296" s="43" customFormat="1" ht="13" x14ac:dyDescent="0.3">
      <c r="A156" s="80"/>
      <c r="B156" s="12"/>
      <c r="C156" s="68"/>
      <c r="D156" s="69"/>
      <c r="E156" s="81"/>
      <c r="F156" s="17"/>
      <c r="G156" s="70"/>
      <c r="H156" s="71"/>
      <c r="I156" s="81"/>
      <c r="J156" s="17"/>
      <c r="K156" s="70"/>
      <c r="L156" s="71"/>
      <c r="M156" s="81"/>
      <c r="N156" s="17"/>
      <c r="O156" s="70"/>
      <c r="P156" s="71"/>
      <c r="Q156" s="81"/>
      <c r="R156" s="17"/>
      <c r="S156" s="70"/>
      <c r="T156" s="71"/>
      <c r="U156" s="81"/>
      <c r="V156" s="17"/>
      <c r="W156" s="70"/>
      <c r="X156" s="71"/>
      <c r="Y156" s="81"/>
      <c r="Z156" s="17"/>
      <c r="AA156" s="70"/>
      <c r="AB156" s="71"/>
      <c r="AC156" s="81"/>
      <c r="AD156" s="17"/>
      <c r="AE156" s="70"/>
      <c r="AF156" s="71"/>
      <c r="AG156" s="81"/>
      <c r="AH156" s="17"/>
      <c r="AI156" s="70"/>
      <c r="AJ156" s="71"/>
      <c r="AK156" s="63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  <c r="ER156" s="35"/>
      <c r="ES156" s="35"/>
      <c r="ET156" s="35"/>
      <c r="EU156" s="35"/>
      <c r="EV156" s="35"/>
      <c r="EW156" s="35"/>
      <c r="EX156" s="35"/>
      <c r="EY156" s="35"/>
      <c r="EZ156" s="35"/>
      <c r="FA156" s="35"/>
      <c r="FB156" s="35"/>
      <c r="FC156" s="35"/>
      <c r="FD156" s="35"/>
      <c r="FE156" s="35"/>
      <c r="FF156" s="35"/>
      <c r="FG156" s="35"/>
      <c r="FH156" s="35"/>
      <c r="FI156" s="35"/>
      <c r="FJ156" s="35"/>
      <c r="FK156" s="35"/>
      <c r="FL156" s="35"/>
      <c r="FM156" s="35"/>
      <c r="FN156" s="35"/>
      <c r="FO156" s="35"/>
      <c r="FP156" s="35"/>
      <c r="FQ156" s="35"/>
      <c r="FR156" s="35"/>
      <c r="FS156" s="35"/>
      <c r="FT156" s="35"/>
      <c r="FU156" s="35"/>
      <c r="FV156" s="35"/>
      <c r="FW156" s="35"/>
      <c r="FX156" s="35"/>
      <c r="FY156" s="35"/>
      <c r="FZ156" s="35"/>
      <c r="GA156" s="35"/>
      <c r="GB156" s="35"/>
      <c r="GC156" s="35"/>
      <c r="GD156" s="35"/>
      <c r="GE156" s="35"/>
      <c r="GF156" s="35"/>
      <c r="GG156" s="35"/>
      <c r="GH156" s="35"/>
      <c r="GI156" s="35"/>
      <c r="GJ156" s="35"/>
      <c r="GK156" s="35"/>
      <c r="GL156" s="35"/>
      <c r="GM156" s="35"/>
      <c r="GN156" s="35"/>
      <c r="GO156" s="35"/>
      <c r="GP156" s="35"/>
      <c r="GQ156" s="35"/>
      <c r="GR156" s="35"/>
      <c r="GS156" s="35"/>
      <c r="GT156" s="35"/>
      <c r="GU156" s="35"/>
      <c r="GV156" s="35"/>
      <c r="GW156" s="35"/>
      <c r="GX156" s="35"/>
      <c r="GY156" s="35"/>
      <c r="GZ156" s="35"/>
      <c r="HA156" s="35"/>
      <c r="HB156" s="35"/>
      <c r="HC156" s="35"/>
      <c r="HD156" s="35"/>
      <c r="HE156" s="35"/>
      <c r="HF156" s="35"/>
      <c r="HG156" s="35"/>
      <c r="HH156" s="35"/>
      <c r="HI156" s="35"/>
      <c r="HJ156" s="35"/>
      <c r="HK156" s="35"/>
      <c r="HL156" s="35"/>
      <c r="HM156" s="35"/>
      <c r="HN156" s="35"/>
      <c r="HO156" s="35"/>
      <c r="HP156" s="35"/>
      <c r="HQ156" s="35"/>
      <c r="HR156" s="35"/>
      <c r="HS156" s="35"/>
      <c r="HT156" s="35"/>
      <c r="HU156" s="35"/>
      <c r="HV156" s="35"/>
      <c r="HW156" s="35"/>
      <c r="HX156" s="35"/>
      <c r="HY156" s="35"/>
      <c r="HZ156" s="35"/>
      <c r="IA156" s="35"/>
      <c r="IB156" s="35"/>
      <c r="IC156" s="35"/>
      <c r="ID156" s="35"/>
      <c r="IE156" s="35"/>
      <c r="IF156" s="35"/>
      <c r="IG156" s="35"/>
      <c r="IH156" s="35"/>
      <c r="II156" s="35"/>
      <c r="IJ156" s="35"/>
      <c r="IK156" s="35"/>
      <c r="IL156" s="35"/>
      <c r="IM156" s="35"/>
      <c r="IN156" s="35"/>
      <c r="IO156" s="35"/>
      <c r="IP156" s="35"/>
      <c r="IQ156" s="35"/>
      <c r="IR156" s="35"/>
      <c r="IS156" s="35"/>
      <c r="IT156" s="35"/>
      <c r="IU156" s="35"/>
      <c r="IV156" s="35"/>
      <c r="IW156" s="35"/>
      <c r="IX156" s="35"/>
      <c r="IY156" s="35"/>
      <c r="IZ156" s="35"/>
      <c r="JA156" s="35"/>
      <c r="JB156" s="35"/>
      <c r="JC156" s="35"/>
      <c r="JD156" s="35"/>
      <c r="JE156" s="35"/>
      <c r="JF156" s="35"/>
      <c r="JG156" s="35"/>
      <c r="JH156" s="35"/>
      <c r="JI156" s="35"/>
      <c r="JJ156" s="35"/>
      <c r="JK156" s="35"/>
      <c r="JL156" s="35"/>
      <c r="JM156" s="35"/>
      <c r="JN156" s="35"/>
      <c r="JO156" s="35"/>
      <c r="JP156" s="35"/>
      <c r="JQ156" s="35"/>
      <c r="JR156" s="35"/>
      <c r="JS156" s="35"/>
      <c r="JT156" s="35"/>
      <c r="JU156" s="35"/>
      <c r="JV156" s="35"/>
      <c r="JW156" s="35"/>
      <c r="JX156" s="35"/>
      <c r="JY156" s="35"/>
      <c r="JZ156" s="35"/>
      <c r="KA156" s="35"/>
      <c r="KB156" s="35"/>
      <c r="KC156" s="35"/>
      <c r="KD156" s="35"/>
      <c r="KE156" s="35"/>
      <c r="KF156" s="35"/>
      <c r="KG156" s="35"/>
      <c r="KH156" s="35"/>
      <c r="KI156" s="35"/>
      <c r="KJ156" s="35"/>
    </row>
    <row r="157" spans="1:296" s="43" customFormat="1" ht="62.5" x14ac:dyDescent="0.25">
      <c r="A157" s="11" t="s">
        <v>347</v>
      </c>
      <c r="B157" s="9" t="s">
        <v>213</v>
      </c>
      <c r="C157" s="75">
        <f>ROUNDDOWN('7990NTP-P'!$M$65-('7990NTP-P'!$M$65*0.438),2)</f>
        <v>0</v>
      </c>
      <c r="D157" s="76">
        <f>'7990NTP-P'!C65</f>
        <v>0</v>
      </c>
      <c r="E157" s="28" t="s">
        <v>347</v>
      </c>
      <c r="F157" s="16" t="s">
        <v>213</v>
      </c>
      <c r="G157" s="77">
        <f>ROUNDDOWN('7990NTP-P'!$N$65-('7990NTP-P'!$N$65*0.438),2)</f>
        <v>0</v>
      </c>
      <c r="H157" s="78">
        <f>'7990NTP-P'!D65</f>
        <v>0</v>
      </c>
      <c r="I157" s="28" t="s">
        <v>347</v>
      </c>
      <c r="J157" s="16" t="s">
        <v>213</v>
      </c>
      <c r="K157" s="77">
        <f>ROUNDDOWN('7990NTP-P'!$O$65-('7990NTP-P'!$O$65*0.438),2)</f>
        <v>0</v>
      </c>
      <c r="L157" s="78">
        <f>'7990NTP-P'!E65</f>
        <v>0</v>
      </c>
      <c r="M157" s="193" t="s">
        <v>303</v>
      </c>
      <c r="N157" s="194" t="s">
        <v>213</v>
      </c>
      <c r="O157" s="77">
        <f>ROUNDDOWN('7990NTP-P'!$P$65-('7990NTP-P'!$P$65*0.438),2)</f>
        <v>0</v>
      </c>
      <c r="P157" s="78">
        <f>'7990NTP-P'!F65</f>
        <v>0</v>
      </c>
      <c r="Q157" s="193" t="s">
        <v>303</v>
      </c>
      <c r="R157" s="194" t="s">
        <v>213</v>
      </c>
      <c r="S157" s="77">
        <f>ROUNDDOWN('7990NTP-P'!$Q$65-('7990NTP-P'!$Q$65*0.438),2)</f>
        <v>0</v>
      </c>
      <c r="T157" s="78">
        <f>'7990NTP-P'!G65</f>
        <v>0</v>
      </c>
      <c r="U157" s="193" t="s">
        <v>303</v>
      </c>
      <c r="V157" s="194" t="s">
        <v>213</v>
      </c>
      <c r="W157" s="77">
        <f>ROUNDDOWN('7990NTP-P'!$R$65-('7990NTP-P'!$R$65*0.438),2)</f>
        <v>0</v>
      </c>
      <c r="X157" s="78">
        <f>'7990NTP-P'!H65</f>
        <v>0</v>
      </c>
      <c r="Y157" s="193" t="s">
        <v>303</v>
      </c>
      <c r="Z157" s="194" t="s">
        <v>213</v>
      </c>
      <c r="AA157" s="77">
        <f>ROUNDDOWN('7990NTP-P'!$S$65-('7990NTP-P'!$S$65*0.438),2)</f>
        <v>0</v>
      </c>
      <c r="AB157" s="78">
        <f>'7990NTP-P'!I65</f>
        <v>0</v>
      </c>
      <c r="AC157" s="193" t="s">
        <v>303</v>
      </c>
      <c r="AD157" s="194" t="s">
        <v>213</v>
      </c>
      <c r="AE157" s="77">
        <f>ROUNDDOWN('7990NTP-P'!$T$65-('7990NTP-P'!$T$65*0.438),2)</f>
        <v>0</v>
      </c>
      <c r="AF157" s="78">
        <f>'7990NTP-P'!J65</f>
        <v>0</v>
      </c>
      <c r="AG157" s="193" t="s">
        <v>303</v>
      </c>
      <c r="AH157" s="194" t="s">
        <v>213</v>
      </c>
      <c r="AI157" s="77">
        <f>ROUNDDOWN('7990NTP-P'!$U$65-('7990NTP-P'!$U$65*0.438),2)</f>
        <v>0</v>
      </c>
      <c r="AJ157" s="78">
        <f>'7990NTP-P'!K65</f>
        <v>0</v>
      </c>
      <c r="AK157" s="63">
        <f>IF(C157+G157+K157+O157+S157+W157+AA157&gt;0,C157+G157+K157+O157+S157+W157+AA157+AE157+AI157,0)</f>
        <v>0</v>
      </c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5"/>
      <c r="EV157" s="35"/>
      <c r="EW157" s="35"/>
      <c r="EX157" s="35"/>
      <c r="EY157" s="35"/>
      <c r="EZ157" s="35"/>
      <c r="FA157" s="35"/>
      <c r="FB157" s="35"/>
      <c r="FC157" s="35"/>
      <c r="FD157" s="35"/>
      <c r="FE157" s="35"/>
      <c r="FF157" s="35"/>
      <c r="FG157" s="35"/>
      <c r="FH157" s="35"/>
      <c r="FI157" s="35"/>
      <c r="FJ157" s="35"/>
      <c r="FK157" s="35"/>
      <c r="FL157" s="35"/>
      <c r="FM157" s="35"/>
      <c r="FN157" s="35"/>
      <c r="FO157" s="35"/>
      <c r="FP157" s="35"/>
      <c r="FQ157" s="35"/>
      <c r="FR157" s="35"/>
      <c r="FS157" s="35"/>
      <c r="FT157" s="35"/>
      <c r="FU157" s="35"/>
      <c r="FV157" s="35"/>
      <c r="FW157" s="35"/>
      <c r="FX157" s="35"/>
      <c r="FY157" s="35"/>
      <c r="FZ157" s="35"/>
      <c r="GA157" s="35"/>
      <c r="GB157" s="35"/>
      <c r="GC157" s="35"/>
      <c r="GD157" s="35"/>
      <c r="GE157" s="35"/>
      <c r="GF157" s="35"/>
      <c r="GG157" s="35"/>
      <c r="GH157" s="35"/>
      <c r="GI157" s="35"/>
      <c r="GJ157" s="35"/>
      <c r="GK157" s="35"/>
      <c r="GL157" s="35"/>
      <c r="GM157" s="35"/>
      <c r="GN157" s="35"/>
      <c r="GO157" s="35"/>
      <c r="GP157" s="35"/>
      <c r="GQ157" s="35"/>
      <c r="GR157" s="35"/>
      <c r="GS157" s="35"/>
      <c r="GT157" s="35"/>
      <c r="GU157" s="35"/>
      <c r="GV157" s="35"/>
      <c r="GW157" s="35"/>
      <c r="GX157" s="35"/>
      <c r="GY157" s="35"/>
      <c r="GZ157" s="35"/>
      <c r="HA157" s="35"/>
      <c r="HB157" s="35"/>
      <c r="HC157" s="35"/>
      <c r="HD157" s="35"/>
      <c r="HE157" s="35"/>
      <c r="HF157" s="35"/>
      <c r="HG157" s="35"/>
      <c r="HH157" s="35"/>
      <c r="HI157" s="35"/>
      <c r="HJ157" s="35"/>
      <c r="HK157" s="35"/>
      <c r="HL157" s="35"/>
      <c r="HM157" s="35"/>
      <c r="HN157" s="35"/>
      <c r="HO157" s="35"/>
      <c r="HP157" s="35"/>
      <c r="HQ157" s="35"/>
      <c r="HR157" s="35"/>
      <c r="HS157" s="35"/>
      <c r="HT157" s="35"/>
      <c r="HU157" s="35"/>
      <c r="HV157" s="35"/>
      <c r="HW157" s="35"/>
      <c r="HX157" s="35"/>
      <c r="HY157" s="35"/>
      <c r="HZ157" s="35"/>
      <c r="IA157" s="35"/>
      <c r="IB157" s="35"/>
      <c r="IC157" s="35"/>
      <c r="ID157" s="35"/>
      <c r="IE157" s="35"/>
      <c r="IF157" s="35"/>
      <c r="IG157" s="35"/>
      <c r="IH157" s="35"/>
      <c r="II157" s="35"/>
      <c r="IJ157" s="35"/>
      <c r="IK157" s="35"/>
      <c r="IL157" s="35"/>
      <c r="IM157" s="35"/>
      <c r="IN157" s="35"/>
      <c r="IO157" s="35"/>
      <c r="IP157" s="35"/>
      <c r="IQ157" s="35"/>
      <c r="IR157" s="35"/>
      <c r="IS157" s="35"/>
      <c r="IT157" s="35"/>
      <c r="IU157" s="35"/>
      <c r="IV157" s="35"/>
      <c r="IW157" s="35"/>
      <c r="IX157" s="35"/>
      <c r="IY157" s="35"/>
      <c r="IZ157" s="35"/>
      <c r="JA157" s="35"/>
      <c r="JB157" s="35"/>
      <c r="JC157" s="35"/>
      <c r="JD157" s="35"/>
      <c r="JE157" s="35"/>
      <c r="JF157" s="35"/>
      <c r="JG157" s="35"/>
      <c r="JH157" s="35"/>
      <c r="JI157" s="35"/>
      <c r="JJ157" s="35"/>
      <c r="JK157" s="35"/>
      <c r="JL157" s="35"/>
      <c r="JM157" s="35"/>
      <c r="JN157" s="35"/>
      <c r="JO157" s="35"/>
      <c r="JP157" s="35"/>
      <c r="JQ157" s="35"/>
      <c r="JR157" s="35"/>
      <c r="JS157" s="35"/>
      <c r="JT157" s="35"/>
      <c r="JU157" s="35"/>
      <c r="JV157" s="35"/>
      <c r="JW157" s="35"/>
      <c r="JX157" s="35"/>
      <c r="JY157" s="35"/>
      <c r="JZ157" s="35"/>
      <c r="KA157" s="35"/>
      <c r="KB157" s="35"/>
      <c r="KC157" s="35"/>
      <c r="KD157" s="35"/>
      <c r="KE157" s="35"/>
      <c r="KF157" s="35"/>
      <c r="KG157" s="35"/>
      <c r="KH157" s="35"/>
      <c r="KI157" s="35"/>
      <c r="KJ157" s="35"/>
    </row>
    <row r="158" spans="1:296" s="43" customFormat="1" ht="63" x14ac:dyDescent="0.3">
      <c r="A158" s="11" t="s">
        <v>348</v>
      </c>
      <c r="B158" s="9" t="s">
        <v>349</v>
      </c>
      <c r="C158" s="75">
        <f>ROUNDUP('7990NTP-P'!$M$65*0.438,2)</f>
        <v>0</v>
      </c>
      <c r="D158" s="69"/>
      <c r="E158" s="28" t="s">
        <v>348</v>
      </c>
      <c r="F158" s="16" t="s">
        <v>349</v>
      </c>
      <c r="G158" s="77">
        <f>ROUNDUP('7990NTP-P'!$N$65*0.438,2)</f>
        <v>0</v>
      </c>
      <c r="H158" s="71"/>
      <c r="I158" s="28" t="s">
        <v>348</v>
      </c>
      <c r="J158" s="16" t="s">
        <v>349</v>
      </c>
      <c r="K158" s="77">
        <f>ROUNDUP('7990NTP-P'!$O$65*0.438,2)</f>
        <v>0</v>
      </c>
      <c r="L158" s="71"/>
      <c r="M158" s="193" t="s">
        <v>304</v>
      </c>
      <c r="N158" s="194" t="s">
        <v>305</v>
      </c>
      <c r="O158" s="77">
        <f>ROUNDUP('7990NTP-P'!$P$65*0.438,2)</f>
        <v>0</v>
      </c>
      <c r="P158" s="71"/>
      <c r="Q158" s="193" t="s">
        <v>304</v>
      </c>
      <c r="R158" s="194" t="s">
        <v>305</v>
      </c>
      <c r="S158" s="77">
        <f>ROUNDUP('7990NTP-P'!$Q$65*0.438,2)</f>
        <v>0</v>
      </c>
      <c r="T158" s="71"/>
      <c r="U158" s="193" t="s">
        <v>304</v>
      </c>
      <c r="V158" s="194" t="s">
        <v>305</v>
      </c>
      <c r="W158" s="77">
        <f>ROUNDUP('7990NTP-P'!$R$65*0.438,2)</f>
        <v>0</v>
      </c>
      <c r="X158" s="71"/>
      <c r="Y158" s="193" t="s">
        <v>304</v>
      </c>
      <c r="Z158" s="194" t="s">
        <v>305</v>
      </c>
      <c r="AA158" s="77">
        <f>ROUNDUP('7990NTP-P'!$S$65*0.438,2)</f>
        <v>0</v>
      </c>
      <c r="AB158" s="71"/>
      <c r="AC158" s="193" t="s">
        <v>304</v>
      </c>
      <c r="AD158" s="194" t="s">
        <v>305</v>
      </c>
      <c r="AE158" s="77">
        <f>ROUNDUP('7990NTP-P'!$T$65*0.438,2)</f>
        <v>0</v>
      </c>
      <c r="AF158" s="71"/>
      <c r="AG158" s="193" t="s">
        <v>304</v>
      </c>
      <c r="AH158" s="194" t="s">
        <v>305</v>
      </c>
      <c r="AI158" s="77">
        <f>ROUNDUP('7990NTP-P'!$U$65*0.438,2)</f>
        <v>0</v>
      </c>
      <c r="AJ158" s="71"/>
      <c r="AK158" s="63">
        <f>IF(C158+G158+K158+O158+S158+W158+AA158&gt;0,C158+G158+K158+O158+S158+W158+AA158+AE158+AI158,0)</f>
        <v>0</v>
      </c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  <c r="EW158" s="35"/>
      <c r="EX158" s="35"/>
      <c r="EY158" s="35"/>
      <c r="EZ158" s="35"/>
      <c r="FA158" s="35"/>
      <c r="FB158" s="35"/>
      <c r="FC158" s="35"/>
      <c r="FD158" s="35"/>
      <c r="FE158" s="35"/>
      <c r="FF158" s="35"/>
      <c r="FG158" s="35"/>
      <c r="FH158" s="35"/>
      <c r="FI158" s="35"/>
      <c r="FJ158" s="35"/>
      <c r="FK158" s="35"/>
      <c r="FL158" s="35"/>
      <c r="FM158" s="35"/>
      <c r="FN158" s="35"/>
      <c r="FO158" s="35"/>
      <c r="FP158" s="35"/>
      <c r="FQ158" s="35"/>
      <c r="FR158" s="35"/>
      <c r="FS158" s="35"/>
      <c r="FT158" s="35"/>
      <c r="FU158" s="35"/>
      <c r="FV158" s="35"/>
      <c r="FW158" s="35"/>
      <c r="FX158" s="35"/>
      <c r="FY158" s="35"/>
      <c r="FZ158" s="35"/>
      <c r="GA158" s="35"/>
      <c r="GB158" s="35"/>
      <c r="GC158" s="35"/>
      <c r="GD158" s="35"/>
      <c r="GE158" s="35"/>
      <c r="GF158" s="35"/>
      <c r="GG158" s="35"/>
      <c r="GH158" s="35"/>
      <c r="GI158" s="35"/>
      <c r="GJ158" s="35"/>
      <c r="GK158" s="35"/>
      <c r="GL158" s="35"/>
      <c r="GM158" s="35"/>
      <c r="GN158" s="35"/>
      <c r="GO158" s="35"/>
      <c r="GP158" s="35"/>
      <c r="GQ158" s="35"/>
      <c r="GR158" s="35"/>
      <c r="GS158" s="35"/>
      <c r="GT158" s="35"/>
      <c r="GU158" s="35"/>
      <c r="GV158" s="35"/>
      <c r="GW158" s="35"/>
      <c r="GX158" s="35"/>
      <c r="GY158" s="35"/>
      <c r="GZ158" s="35"/>
      <c r="HA158" s="35"/>
      <c r="HB158" s="35"/>
      <c r="HC158" s="35"/>
      <c r="HD158" s="35"/>
      <c r="HE158" s="35"/>
      <c r="HF158" s="35"/>
      <c r="HG158" s="35"/>
      <c r="HH158" s="35"/>
      <c r="HI158" s="35"/>
      <c r="HJ158" s="35"/>
      <c r="HK158" s="35"/>
      <c r="HL158" s="35"/>
      <c r="HM158" s="35"/>
      <c r="HN158" s="35"/>
      <c r="HO158" s="35"/>
      <c r="HP158" s="35"/>
      <c r="HQ158" s="35"/>
      <c r="HR158" s="35"/>
      <c r="HS158" s="35"/>
      <c r="HT158" s="35"/>
      <c r="HU158" s="35"/>
      <c r="HV158" s="35"/>
      <c r="HW158" s="35"/>
      <c r="HX158" s="35"/>
      <c r="HY158" s="35"/>
      <c r="HZ158" s="35"/>
      <c r="IA158" s="35"/>
      <c r="IB158" s="35"/>
      <c r="IC158" s="35"/>
      <c r="ID158" s="35"/>
      <c r="IE158" s="35"/>
      <c r="IF158" s="35"/>
      <c r="IG158" s="35"/>
      <c r="IH158" s="35"/>
      <c r="II158" s="35"/>
      <c r="IJ158" s="35"/>
      <c r="IK158" s="35"/>
      <c r="IL158" s="35"/>
      <c r="IM158" s="35"/>
      <c r="IN158" s="35"/>
      <c r="IO158" s="35"/>
      <c r="IP158" s="35"/>
      <c r="IQ158" s="35"/>
      <c r="IR158" s="35"/>
      <c r="IS158" s="35"/>
      <c r="IT158" s="35"/>
      <c r="IU158" s="35"/>
      <c r="IV158" s="35"/>
      <c r="IW158" s="35"/>
      <c r="IX158" s="35"/>
      <c r="IY158" s="35"/>
      <c r="IZ158" s="35"/>
      <c r="JA158" s="35"/>
      <c r="JB158" s="35"/>
      <c r="JC158" s="35"/>
      <c r="JD158" s="35"/>
      <c r="JE158" s="35"/>
      <c r="JF158" s="35"/>
      <c r="JG158" s="35"/>
      <c r="JH158" s="35"/>
      <c r="JI158" s="35"/>
      <c r="JJ158" s="35"/>
      <c r="JK158" s="35"/>
      <c r="JL158" s="35"/>
      <c r="JM158" s="35"/>
      <c r="JN158" s="35"/>
      <c r="JO158" s="35"/>
      <c r="JP158" s="35"/>
      <c r="JQ158" s="35"/>
      <c r="JR158" s="35"/>
      <c r="JS158" s="35"/>
      <c r="JT158" s="35"/>
      <c r="JU158" s="35"/>
      <c r="JV158" s="35"/>
      <c r="JW158" s="35"/>
      <c r="JX158" s="35"/>
      <c r="JY158" s="35"/>
      <c r="JZ158" s="35"/>
      <c r="KA158" s="35"/>
      <c r="KB158" s="35"/>
      <c r="KC158" s="35"/>
      <c r="KD158" s="35"/>
      <c r="KE158" s="35"/>
      <c r="KF158" s="35"/>
      <c r="KG158" s="35"/>
      <c r="KH158" s="35"/>
      <c r="KI158" s="35"/>
      <c r="KJ158" s="35"/>
    </row>
    <row r="159" spans="1:296" s="43" customFormat="1" ht="13" x14ac:dyDescent="0.3">
      <c r="A159" s="80"/>
      <c r="B159" s="12"/>
      <c r="C159" s="68"/>
      <c r="D159" s="69"/>
      <c r="E159" s="81"/>
      <c r="F159" s="17"/>
      <c r="G159" s="70"/>
      <c r="H159" s="71"/>
      <c r="I159" s="81"/>
      <c r="J159" s="17"/>
      <c r="K159" s="70"/>
      <c r="L159" s="71"/>
      <c r="M159" s="81"/>
      <c r="N159" s="17"/>
      <c r="O159" s="70"/>
      <c r="P159" s="71"/>
      <c r="Q159" s="81"/>
      <c r="R159" s="17"/>
      <c r="S159" s="70"/>
      <c r="T159" s="71"/>
      <c r="U159" s="81"/>
      <c r="V159" s="17"/>
      <c r="W159" s="70"/>
      <c r="X159" s="71"/>
      <c r="Y159" s="81"/>
      <c r="Z159" s="17"/>
      <c r="AA159" s="70"/>
      <c r="AB159" s="71"/>
      <c r="AC159" s="81"/>
      <c r="AD159" s="17"/>
      <c r="AE159" s="70"/>
      <c r="AF159" s="71"/>
      <c r="AG159" s="81"/>
      <c r="AH159" s="17"/>
      <c r="AI159" s="70"/>
      <c r="AJ159" s="71"/>
      <c r="AK159" s="63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  <c r="ER159" s="35"/>
      <c r="ES159" s="35"/>
      <c r="ET159" s="35"/>
      <c r="EU159" s="35"/>
      <c r="EV159" s="35"/>
      <c r="EW159" s="35"/>
      <c r="EX159" s="35"/>
      <c r="EY159" s="35"/>
      <c r="EZ159" s="35"/>
      <c r="FA159" s="35"/>
      <c r="FB159" s="35"/>
      <c r="FC159" s="35"/>
      <c r="FD159" s="35"/>
      <c r="FE159" s="35"/>
      <c r="FF159" s="35"/>
      <c r="FG159" s="35"/>
      <c r="FH159" s="35"/>
      <c r="FI159" s="35"/>
      <c r="FJ159" s="35"/>
      <c r="FK159" s="35"/>
      <c r="FL159" s="35"/>
      <c r="FM159" s="35"/>
      <c r="FN159" s="35"/>
      <c r="FO159" s="35"/>
      <c r="FP159" s="35"/>
      <c r="FQ159" s="35"/>
      <c r="FR159" s="35"/>
      <c r="FS159" s="35"/>
      <c r="FT159" s="35"/>
      <c r="FU159" s="35"/>
      <c r="FV159" s="35"/>
      <c r="FW159" s="35"/>
      <c r="FX159" s="35"/>
      <c r="FY159" s="35"/>
      <c r="FZ159" s="35"/>
      <c r="GA159" s="35"/>
      <c r="GB159" s="35"/>
      <c r="GC159" s="35"/>
      <c r="GD159" s="35"/>
      <c r="GE159" s="35"/>
      <c r="GF159" s="35"/>
      <c r="GG159" s="35"/>
      <c r="GH159" s="35"/>
      <c r="GI159" s="35"/>
      <c r="GJ159" s="35"/>
      <c r="GK159" s="35"/>
      <c r="GL159" s="35"/>
      <c r="GM159" s="35"/>
      <c r="GN159" s="35"/>
      <c r="GO159" s="35"/>
      <c r="GP159" s="35"/>
      <c r="GQ159" s="35"/>
      <c r="GR159" s="35"/>
      <c r="GS159" s="35"/>
      <c r="GT159" s="35"/>
      <c r="GU159" s="35"/>
      <c r="GV159" s="35"/>
      <c r="GW159" s="35"/>
      <c r="GX159" s="35"/>
      <c r="GY159" s="35"/>
      <c r="GZ159" s="35"/>
      <c r="HA159" s="35"/>
      <c r="HB159" s="35"/>
      <c r="HC159" s="35"/>
      <c r="HD159" s="35"/>
      <c r="HE159" s="35"/>
      <c r="HF159" s="35"/>
      <c r="HG159" s="35"/>
      <c r="HH159" s="35"/>
      <c r="HI159" s="35"/>
      <c r="HJ159" s="35"/>
      <c r="HK159" s="35"/>
      <c r="HL159" s="35"/>
      <c r="HM159" s="35"/>
      <c r="HN159" s="35"/>
      <c r="HO159" s="35"/>
      <c r="HP159" s="35"/>
      <c r="HQ159" s="35"/>
      <c r="HR159" s="35"/>
      <c r="HS159" s="35"/>
      <c r="HT159" s="35"/>
      <c r="HU159" s="35"/>
      <c r="HV159" s="35"/>
      <c r="HW159" s="35"/>
      <c r="HX159" s="35"/>
      <c r="HY159" s="35"/>
      <c r="HZ159" s="35"/>
      <c r="IA159" s="35"/>
      <c r="IB159" s="35"/>
      <c r="IC159" s="35"/>
      <c r="ID159" s="35"/>
      <c r="IE159" s="35"/>
      <c r="IF159" s="35"/>
      <c r="IG159" s="35"/>
      <c r="IH159" s="35"/>
      <c r="II159" s="35"/>
      <c r="IJ159" s="35"/>
      <c r="IK159" s="35"/>
      <c r="IL159" s="35"/>
      <c r="IM159" s="35"/>
      <c r="IN159" s="35"/>
      <c r="IO159" s="35"/>
      <c r="IP159" s="35"/>
      <c r="IQ159" s="35"/>
      <c r="IR159" s="35"/>
      <c r="IS159" s="35"/>
      <c r="IT159" s="35"/>
      <c r="IU159" s="35"/>
      <c r="IV159" s="35"/>
      <c r="IW159" s="35"/>
      <c r="IX159" s="35"/>
      <c r="IY159" s="35"/>
      <c r="IZ159" s="35"/>
      <c r="JA159" s="35"/>
      <c r="JB159" s="35"/>
      <c r="JC159" s="35"/>
      <c r="JD159" s="35"/>
      <c r="JE159" s="35"/>
      <c r="JF159" s="35"/>
      <c r="JG159" s="35"/>
      <c r="JH159" s="35"/>
      <c r="JI159" s="35"/>
      <c r="JJ159" s="35"/>
      <c r="JK159" s="35"/>
      <c r="JL159" s="35"/>
      <c r="JM159" s="35"/>
      <c r="JN159" s="35"/>
      <c r="JO159" s="35"/>
      <c r="JP159" s="35"/>
      <c r="JQ159" s="35"/>
      <c r="JR159" s="35"/>
      <c r="JS159" s="35"/>
      <c r="JT159" s="35"/>
      <c r="JU159" s="35"/>
      <c r="JV159" s="35"/>
      <c r="JW159" s="35"/>
      <c r="JX159" s="35"/>
      <c r="JY159" s="35"/>
      <c r="JZ159" s="35"/>
      <c r="KA159" s="35"/>
      <c r="KB159" s="35"/>
      <c r="KC159" s="35"/>
      <c r="KD159" s="35"/>
      <c r="KE159" s="35"/>
      <c r="KF159" s="35"/>
      <c r="KG159" s="35"/>
      <c r="KH159" s="35"/>
      <c r="KI159" s="35"/>
      <c r="KJ159" s="35"/>
    </row>
    <row r="160" spans="1:296" s="43" customFormat="1" ht="62.5" x14ac:dyDescent="0.25">
      <c r="A160" s="595" t="s">
        <v>605</v>
      </c>
      <c r="B160" s="9" t="s">
        <v>532</v>
      </c>
      <c r="C160" s="75">
        <f>ROUNDDOWN('7990NTP-P'!$M$66-('7990NTP-P'!$M$66*0.45),2)</f>
        <v>0</v>
      </c>
      <c r="D160" s="76">
        <f>'7990NTP-P'!C66</f>
        <v>0</v>
      </c>
      <c r="E160" s="596" t="s">
        <v>605</v>
      </c>
      <c r="F160" s="9" t="s">
        <v>532</v>
      </c>
      <c r="G160" s="77">
        <f>ROUNDDOWN('7990NTP-P'!$N$66-('7990NTP-P'!$N$66*0.45),2)</f>
        <v>0</v>
      </c>
      <c r="H160" s="78">
        <f>'7990NTP-P'!D66</f>
        <v>0</v>
      </c>
      <c r="I160" s="595" t="s">
        <v>605</v>
      </c>
      <c r="J160" s="9" t="s">
        <v>532</v>
      </c>
      <c r="K160" s="77">
        <f>ROUNDDOWN('7990NTP-P'!$O$66-('7990NTP-P'!$O$66*0.45),2)</f>
        <v>0</v>
      </c>
      <c r="L160" s="78">
        <f>'7990NTP-P'!E66</f>
        <v>0</v>
      </c>
      <c r="M160" s="596" t="s">
        <v>629</v>
      </c>
      <c r="N160" s="9" t="s">
        <v>532</v>
      </c>
      <c r="O160" s="77">
        <f>ROUNDDOWN('7990NTP-P'!$P$66-('7990NTP-P'!$P$66*0.45),2)</f>
        <v>0</v>
      </c>
      <c r="P160" s="78">
        <f>'7990NTP-P'!F66</f>
        <v>0</v>
      </c>
      <c r="Q160" s="596" t="s">
        <v>629</v>
      </c>
      <c r="R160" s="9" t="s">
        <v>532</v>
      </c>
      <c r="S160" s="77">
        <f>ROUNDDOWN('7990NTP-P'!$Q$66-('7990NTP-P'!$Q$66*0.45),2)</f>
        <v>0</v>
      </c>
      <c r="T160" s="78">
        <f>'7990NTP-P'!G66</f>
        <v>0</v>
      </c>
      <c r="U160" s="596" t="s">
        <v>629</v>
      </c>
      <c r="V160" s="9" t="s">
        <v>532</v>
      </c>
      <c r="W160" s="77">
        <f>ROUNDDOWN('7990NTP-P'!$R$66-('7990NTP-P'!$R$66*0.45),2)</f>
        <v>0</v>
      </c>
      <c r="X160" s="78">
        <f>'7990NTP-P'!H66</f>
        <v>0</v>
      </c>
      <c r="Y160" s="596" t="s">
        <v>629</v>
      </c>
      <c r="Z160" s="9" t="s">
        <v>532</v>
      </c>
      <c r="AA160" s="77">
        <f>ROUNDDOWN('7990NTP-P'!$S$66-('7990NTP-P'!$S$66*0.45),2)</f>
        <v>0</v>
      </c>
      <c r="AB160" s="78">
        <f>'7990NTP-P'!I66</f>
        <v>0</v>
      </c>
      <c r="AC160" s="596" t="s">
        <v>629</v>
      </c>
      <c r="AD160" s="9" t="s">
        <v>532</v>
      </c>
      <c r="AE160" s="77">
        <f>ROUNDDOWN('7990NTP-P'!$T$66-('7990NTP-P'!$T$66*0.45),2)</f>
        <v>0</v>
      </c>
      <c r="AF160" s="78">
        <f>'7990NTP-P'!J66</f>
        <v>0</v>
      </c>
      <c r="AG160" s="596" t="s">
        <v>629</v>
      </c>
      <c r="AH160" s="9" t="s">
        <v>532</v>
      </c>
      <c r="AI160" s="77">
        <f>ROUNDDOWN('7990NTP-P'!$U$66-('7990NTP-P'!$U$66*0.45),2)</f>
        <v>0</v>
      </c>
      <c r="AJ160" s="78">
        <f>'7990NTP-P'!K66</f>
        <v>0</v>
      </c>
      <c r="AK160" s="63">
        <f>IF(C160+G160+K160+O160+S160+W160+AA160&gt;0,C160+G160+K160+O160+S160+W160+AA160+AE160+AI160,0)</f>
        <v>0</v>
      </c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/>
      <c r="EU160" s="35"/>
      <c r="EV160" s="35"/>
      <c r="EW160" s="35"/>
      <c r="EX160" s="35"/>
      <c r="EY160" s="35"/>
      <c r="EZ160" s="35"/>
      <c r="FA160" s="35"/>
      <c r="FB160" s="35"/>
      <c r="FC160" s="35"/>
      <c r="FD160" s="35"/>
      <c r="FE160" s="35"/>
      <c r="FF160" s="35"/>
      <c r="FG160" s="35"/>
      <c r="FH160" s="35"/>
      <c r="FI160" s="35"/>
      <c r="FJ160" s="35"/>
      <c r="FK160" s="35"/>
      <c r="FL160" s="35"/>
      <c r="FM160" s="35"/>
      <c r="FN160" s="35"/>
      <c r="FO160" s="35"/>
      <c r="FP160" s="35"/>
      <c r="FQ160" s="35"/>
      <c r="FR160" s="35"/>
      <c r="FS160" s="35"/>
      <c r="FT160" s="35"/>
      <c r="FU160" s="35"/>
      <c r="FV160" s="35"/>
      <c r="FW160" s="35"/>
      <c r="FX160" s="35"/>
      <c r="FY160" s="35"/>
      <c r="FZ160" s="35"/>
      <c r="GA160" s="35"/>
      <c r="GB160" s="35"/>
      <c r="GC160" s="35"/>
      <c r="GD160" s="35"/>
      <c r="GE160" s="35"/>
      <c r="GF160" s="35"/>
      <c r="GG160" s="35"/>
      <c r="GH160" s="35"/>
      <c r="GI160" s="35"/>
      <c r="GJ160" s="35"/>
      <c r="GK160" s="35"/>
      <c r="GL160" s="35"/>
      <c r="GM160" s="35"/>
      <c r="GN160" s="35"/>
      <c r="GO160" s="35"/>
      <c r="GP160" s="35"/>
      <c r="GQ160" s="35"/>
      <c r="GR160" s="35"/>
      <c r="GS160" s="35"/>
      <c r="GT160" s="35"/>
      <c r="GU160" s="35"/>
      <c r="GV160" s="35"/>
      <c r="GW160" s="35"/>
      <c r="GX160" s="35"/>
      <c r="GY160" s="35"/>
      <c r="GZ160" s="35"/>
      <c r="HA160" s="35"/>
      <c r="HB160" s="35"/>
      <c r="HC160" s="35"/>
      <c r="HD160" s="35"/>
      <c r="HE160" s="35"/>
      <c r="HF160" s="35"/>
      <c r="HG160" s="35"/>
      <c r="HH160" s="35"/>
      <c r="HI160" s="35"/>
      <c r="HJ160" s="35"/>
      <c r="HK160" s="35"/>
      <c r="HL160" s="35"/>
      <c r="HM160" s="35"/>
      <c r="HN160" s="35"/>
      <c r="HO160" s="35"/>
      <c r="HP160" s="35"/>
      <c r="HQ160" s="35"/>
      <c r="HR160" s="35"/>
      <c r="HS160" s="35"/>
      <c r="HT160" s="35"/>
      <c r="HU160" s="35"/>
      <c r="HV160" s="35"/>
      <c r="HW160" s="35"/>
      <c r="HX160" s="35"/>
      <c r="HY160" s="35"/>
      <c r="HZ160" s="35"/>
      <c r="IA160" s="35"/>
      <c r="IB160" s="35"/>
      <c r="IC160" s="35"/>
      <c r="ID160" s="35"/>
      <c r="IE160" s="35"/>
      <c r="IF160" s="35"/>
      <c r="IG160" s="35"/>
      <c r="IH160" s="35"/>
      <c r="II160" s="35"/>
      <c r="IJ160" s="35"/>
      <c r="IK160" s="35"/>
      <c r="IL160" s="35"/>
      <c r="IM160" s="35"/>
      <c r="IN160" s="35"/>
      <c r="IO160" s="35"/>
      <c r="IP160" s="35"/>
      <c r="IQ160" s="35"/>
      <c r="IR160" s="35"/>
      <c r="IS160" s="35"/>
      <c r="IT160" s="35"/>
      <c r="IU160" s="35"/>
      <c r="IV160" s="35"/>
      <c r="IW160" s="35"/>
      <c r="IX160" s="35"/>
      <c r="IY160" s="35"/>
      <c r="IZ160" s="35"/>
      <c r="JA160" s="35"/>
      <c r="JB160" s="35"/>
      <c r="JC160" s="35"/>
      <c r="JD160" s="35"/>
      <c r="JE160" s="35"/>
      <c r="JF160" s="35"/>
      <c r="JG160" s="35"/>
      <c r="JH160" s="35"/>
      <c r="JI160" s="35"/>
      <c r="JJ160" s="35"/>
      <c r="JK160" s="35"/>
      <c r="JL160" s="35"/>
      <c r="JM160" s="35"/>
      <c r="JN160" s="35"/>
      <c r="JO160" s="35"/>
      <c r="JP160" s="35"/>
      <c r="JQ160" s="35"/>
      <c r="JR160" s="35"/>
      <c r="JS160" s="35"/>
      <c r="JT160" s="35"/>
      <c r="JU160" s="35"/>
      <c r="JV160" s="35"/>
      <c r="JW160" s="35"/>
      <c r="JX160" s="35"/>
      <c r="JY160" s="35"/>
      <c r="JZ160" s="35"/>
      <c r="KA160" s="35"/>
      <c r="KB160" s="35"/>
      <c r="KC160" s="35"/>
      <c r="KD160" s="35"/>
      <c r="KE160" s="35"/>
      <c r="KF160" s="35"/>
      <c r="KG160" s="35"/>
      <c r="KH160" s="35"/>
      <c r="KI160" s="35"/>
      <c r="KJ160" s="35"/>
    </row>
    <row r="161" spans="1:296" s="43" customFormat="1" ht="63" x14ac:dyDescent="0.3">
      <c r="A161" s="595" t="s">
        <v>606</v>
      </c>
      <c r="B161" s="9" t="s">
        <v>533</v>
      </c>
      <c r="C161" s="75">
        <f>ROUNDUP('7990NTP-P'!$M$66*0.45,2)</f>
        <v>0</v>
      </c>
      <c r="D161" s="69"/>
      <c r="E161" s="596" t="s">
        <v>606</v>
      </c>
      <c r="F161" s="9" t="s">
        <v>533</v>
      </c>
      <c r="G161" s="77">
        <f>ROUNDUP('7990NTP-P'!$N$66*0.45,2)</f>
        <v>0</v>
      </c>
      <c r="H161" s="71"/>
      <c r="I161" s="595" t="s">
        <v>606</v>
      </c>
      <c r="J161" s="9" t="s">
        <v>533</v>
      </c>
      <c r="K161" s="77">
        <f>ROUNDUP('7990NTP-P'!$O$66*0.45,2)</f>
        <v>0</v>
      </c>
      <c r="L161" s="71"/>
      <c r="M161" s="596" t="s">
        <v>630</v>
      </c>
      <c r="N161" s="9" t="s">
        <v>534</v>
      </c>
      <c r="O161" s="77">
        <f>ROUNDUP('7990NTP-P'!$P$66*0.45,2)</f>
        <v>0</v>
      </c>
      <c r="P161" s="71"/>
      <c r="Q161" s="596" t="s">
        <v>630</v>
      </c>
      <c r="R161" s="9" t="s">
        <v>534</v>
      </c>
      <c r="S161" s="77">
        <f>ROUNDUP('7990NTP-P'!$Q$66*0.45,2)</f>
        <v>0</v>
      </c>
      <c r="T161" s="71"/>
      <c r="U161" s="596" t="s">
        <v>630</v>
      </c>
      <c r="V161" s="9" t="s">
        <v>534</v>
      </c>
      <c r="W161" s="77">
        <f>ROUNDUP('7990NTP-P'!$R$66*0.45,2)</f>
        <v>0</v>
      </c>
      <c r="X161" s="71"/>
      <c r="Y161" s="596" t="s">
        <v>630</v>
      </c>
      <c r="Z161" s="9" t="s">
        <v>534</v>
      </c>
      <c r="AA161" s="77">
        <f>ROUNDUP('7990NTP-P'!$S$66*0.45,2)</f>
        <v>0</v>
      </c>
      <c r="AB161" s="71"/>
      <c r="AC161" s="596" t="s">
        <v>630</v>
      </c>
      <c r="AD161" s="9" t="s">
        <v>534</v>
      </c>
      <c r="AE161" s="77">
        <f>ROUNDUP('7990NTP-P'!$T$66*0.45,2)</f>
        <v>0</v>
      </c>
      <c r="AF161" s="71"/>
      <c r="AG161" s="596" t="s">
        <v>630</v>
      </c>
      <c r="AH161" s="9" t="s">
        <v>534</v>
      </c>
      <c r="AI161" s="77">
        <f>ROUNDUP('7990NTP-P'!$U$66*0.45,2)</f>
        <v>0</v>
      </c>
      <c r="AJ161" s="71"/>
      <c r="AK161" s="63">
        <f>IF(C161+G161+K161+O161+S161+W161+AA161&gt;0,C161+G161+K161+O161+S161+W161+AA161+AE161+AI161,0)</f>
        <v>0</v>
      </c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  <c r="ER161" s="35"/>
      <c r="ES161" s="35"/>
      <c r="ET161" s="35"/>
      <c r="EU161" s="35"/>
      <c r="EV161" s="35"/>
      <c r="EW161" s="35"/>
      <c r="EX161" s="35"/>
      <c r="EY161" s="35"/>
      <c r="EZ161" s="35"/>
      <c r="FA161" s="35"/>
      <c r="FB161" s="35"/>
      <c r="FC161" s="35"/>
      <c r="FD161" s="35"/>
      <c r="FE161" s="35"/>
      <c r="FF161" s="35"/>
      <c r="FG161" s="35"/>
      <c r="FH161" s="35"/>
      <c r="FI161" s="35"/>
      <c r="FJ161" s="35"/>
      <c r="FK161" s="35"/>
      <c r="FL161" s="35"/>
      <c r="FM161" s="35"/>
      <c r="FN161" s="35"/>
      <c r="FO161" s="35"/>
      <c r="FP161" s="35"/>
      <c r="FQ161" s="35"/>
      <c r="FR161" s="35"/>
      <c r="FS161" s="35"/>
      <c r="FT161" s="35"/>
      <c r="FU161" s="35"/>
      <c r="FV161" s="35"/>
      <c r="FW161" s="35"/>
      <c r="FX161" s="35"/>
      <c r="FY161" s="35"/>
      <c r="FZ161" s="35"/>
      <c r="GA161" s="35"/>
      <c r="GB161" s="35"/>
      <c r="GC161" s="35"/>
      <c r="GD161" s="35"/>
      <c r="GE161" s="35"/>
      <c r="GF161" s="35"/>
      <c r="GG161" s="35"/>
      <c r="GH161" s="35"/>
      <c r="GI161" s="35"/>
      <c r="GJ161" s="35"/>
      <c r="GK161" s="35"/>
      <c r="GL161" s="35"/>
      <c r="GM161" s="35"/>
      <c r="GN161" s="35"/>
      <c r="GO161" s="35"/>
      <c r="GP161" s="35"/>
      <c r="GQ161" s="35"/>
      <c r="GR161" s="35"/>
      <c r="GS161" s="35"/>
      <c r="GT161" s="35"/>
      <c r="GU161" s="35"/>
      <c r="GV161" s="35"/>
      <c r="GW161" s="35"/>
      <c r="GX161" s="35"/>
      <c r="GY161" s="35"/>
      <c r="GZ161" s="35"/>
      <c r="HA161" s="35"/>
      <c r="HB161" s="35"/>
      <c r="HC161" s="35"/>
      <c r="HD161" s="35"/>
      <c r="HE161" s="35"/>
      <c r="HF161" s="35"/>
      <c r="HG161" s="35"/>
      <c r="HH161" s="35"/>
      <c r="HI161" s="35"/>
      <c r="HJ161" s="35"/>
      <c r="HK161" s="35"/>
      <c r="HL161" s="35"/>
      <c r="HM161" s="35"/>
      <c r="HN161" s="35"/>
      <c r="HO161" s="35"/>
      <c r="HP161" s="35"/>
      <c r="HQ161" s="35"/>
      <c r="HR161" s="35"/>
      <c r="HS161" s="35"/>
      <c r="HT161" s="35"/>
      <c r="HU161" s="35"/>
      <c r="HV161" s="35"/>
      <c r="HW161" s="35"/>
      <c r="HX161" s="35"/>
      <c r="HY161" s="35"/>
      <c r="HZ161" s="35"/>
      <c r="IA161" s="35"/>
      <c r="IB161" s="35"/>
      <c r="IC161" s="35"/>
      <c r="ID161" s="35"/>
      <c r="IE161" s="35"/>
      <c r="IF161" s="35"/>
      <c r="IG161" s="35"/>
      <c r="IH161" s="35"/>
      <c r="II161" s="35"/>
      <c r="IJ161" s="35"/>
      <c r="IK161" s="35"/>
      <c r="IL161" s="35"/>
      <c r="IM161" s="35"/>
      <c r="IN161" s="35"/>
      <c r="IO161" s="35"/>
      <c r="IP161" s="35"/>
      <c r="IQ161" s="35"/>
      <c r="IR161" s="35"/>
      <c r="IS161" s="35"/>
      <c r="IT161" s="35"/>
      <c r="IU161" s="35"/>
      <c r="IV161" s="35"/>
      <c r="IW161" s="35"/>
      <c r="IX161" s="35"/>
      <c r="IY161" s="35"/>
      <c r="IZ161" s="35"/>
      <c r="JA161" s="35"/>
      <c r="JB161" s="35"/>
      <c r="JC161" s="35"/>
      <c r="JD161" s="35"/>
      <c r="JE161" s="35"/>
      <c r="JF161" s="35"/>
      <c r="JG161" s="35"/>
      <c r="JH161" s="35"/>
      <c r="JI161" s="35"/>
      <c r="JJ161" s="35"/>
      <c r="JK161" s="35"/>
      <c r="JL161" s="35"/>
      <c r="JM161" s="35"/>
      <c r="JN161" s="35"/>
      <c r="JO161" s="35"/>
      <c r="JP161" s="35"/>
      <c r="JQ161" s="35"/>
      <c r="JR161" s="35"/>
      <c r="JS161" s="35"/>
      <c r="JT161" s="35"/>
      <c r="JU161" s="35"/>
      <c r="JV161" s="35"/>
      <c r="JW161" s="35"/>
      <c r="JX161" s="35"/>
      <c r="JY161" s="35"/>
      <c r="JZ161" s="35"/>
      <c r="KA161" s="35"/>
      <c r="KB161" s="35"/>
      <c r="KC161" s="35"/>
      <c r="KD161" s="35"/>
      <c r="KE161" s="35"/>
      <c r="KF161" s="35"/>
      <c r="KG161" s="35"/>
      <c r="KH161" s="35"/>
      <c r="KI161" s="35"/>
      <c r="KJ161" s="35"/>
    </row>
    <row r="162" spans="1:296" s="43" customFormat="1" ht="13" x14ac:dyDescent="0.3">
      <c r="A162" s="414"/>
      <c r="B162" s="408"/>
      <c r="C162" s="402"/>
      <c r="D162" s="403"/>
      <c r="E162" s="210"/>
      <c r="F162" s="408"/>
      <c r="G162" s="402"/>
      <c r="H162" s="404"/>
      <c r="I162" s="210"/>
      <c r="J162" s="408"/>
      <c r="K162" s="402"/>
      <c r="L162" s="404"/>
      <c r="M162" s="412"/>
      <c r="N162" s="408"/>
      <c r="O162" s="402"/>
      <c r="P162" s="404"/>
      <c r="Q162" s="412"/>
      <c r="R162" s="408"/>
      <c r="S162" s="402"/>
      <c r="T162" s="404"/>
      <c r="U162" s="412"/>
      <c r="V162" s="408"/>
      <c r="W162" s="402"/>
      <c r="X162" s="404"/>
      <c r="Y162" s="412"/>
      <c r="Z162" s="408"/>
      <c r="AA162" s="402"/>
      <c r="AB162" s="404"/>
      <c r="AC162" s="412"/>
      <c r="AD162" s="408"/>
      <c r="AE162" s="402"/>
      <c r="AF162" s="404"/>
      <c r="AG162" s="412"/>
      <c r="AH162" s="408"/>
      <c r="AI162" s="402"/>
      <c r="AJ162" s="404"/>
      <c r="AK162" s="40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  <c r="ER162" s="35"/>
      <c r="ES162" s="35"/>
      <c r="ET162" s="35"/>
      <c r="EU162" s="35"/>
      <c r="EV162" s="35"/>
      <c r="EW162" s="35"/>
      <c r="EX162" s="35"/>
      <c r="EY162" s="35"/>
      <c r="EZ162" s="35"/>
      <c r="FA162" s="35"/>
      <c r="FB162" s="35"/>
      <c r="FC162" s="35"/>
      <c r="FD162" s="35"/>
      <c r="FE162" s="35"/>
      <c r="FF162" s="35"/>
      <c r="FG162" s="35"/>
      <c r="FH162" s="35"/>
      <c r="FI162" s="35"/>
      <c r="FJ162" s="35"/>
      <c r="FK162" s="35"/>
      <c r="FL162" s="35"/>
      <c r="FM162" s="35"/>
      <c r="FN162" s="35"/>
      <c r="FO162" s="35"/>
      <c r="FP162" s="35"/>
      <c r="FQ162" s="35"/>
      <c r="FR162" s="35"/>
      <c r="FS162" s="35"/>
      <c r="FT162" s="35"/>
      <c r="FU162" s="35"/>
      <c r="FV162" s="35"/>
      <c r="FW162" s="35"/>
      <c r="FX162" s="35"/>
      <c r="FY162" s="35"/>
      <c r="FZ162" s="35"/>
      <c r="GA162" s="35"/>
      <c r="GB162" s="35"/>
      <c r="GC162" s="35"/>
      <c r="GD162" s="35"/>
      <c r="GE162" s="35"/>
      <c r="GF162" s="35"/>
      <c r="GG162" s="35"/>
      <c r="GH162" s="35"/>
      <c r="GI162" s="35"/>
      <c r="GJ162" s="35"/>
      <c r="GK162" s="35"/>
      <c r="GL162" s="35"/>
      <c r="GM162" s="35"/>
      <c r="GN162" s="35"/>
      <c r="GO162" s="35"/>
      <c r="GP162" s="35"/>
      <c r="GQ162" s="35"/>
      <c r="GR162" s="35"/>
      <c r="GS162" s="35"/>
      <c r="GT162" s="35"/>
      <c r="GU162" s="35"/>
      <c r="GV162" s="35"/>
      <c r="GW162" s="35"/>
      <c r="GX162" s="35"/>
      <c r="GY162" s="35"/>
      <c r="GZ162" s="35"/>
      <c r="HA162" s="35"/>
      <c r="HB162" s="35"/>
      <c r="HC162" s="35"/>
      <c r="HD162" s="35"/>
      <c r="HE162" s="35"/>
      <c r="HF162" s="35"/>
      <c r="HG162" s="35"/>
      <c r="HH162" s="35"/>
      <c r="HI162" s="35"/>
      <c r="HJ162" s="35"/>
      <c r="HK162" s="35"/>
      <c r="HL162" s="35"/>
      <c r="HM162" s="35"/>
      <c r="HN162" s="35"/>
      <c r="HO162" s="35"/>
      <c r="HP162" s="35"/>
      <c r="HQ162" s="35"/>
      <c r="HR162" s="35"/>
      <c r="HS162" s="35"/>
      <c r="HT162" s="35"/>
      <c r="HU162" s="35"/>
      <c r="HV162" s="35"/>
      <c r="HW162" s="35"/>
      <c r="HX162" s="35"/>
      <c r="HY162" s="35"/>
      <c r="HZ162" s="35"/>
      <c r="IA162" s="35"/>
      <c r="IB162" s="35"/>
      <c r="IC162" s="35"/>
      <c r="ID162" s="35"/>
      <c r="IE162" s="35"/>
      <c r="IF162" s="35"/>
      <c r="IG162" s="35"/>
      <c r="IH162" s="35"/>
      <c r="II162" s="35"/>
      <c r="IJ162" s="35"/>
      <c r="IK162" s="35"/>
      <c r="IL162" s="35"/>
      <c r="IM162" s="35"/>
      <c r="IN162" s="35"/>
      <c r="IO162" s="35"/>
      <c r="IP162" s="35"/>
      <c r="IQ162" s="35"/>
      <c r="IR162" s="35"/>
      <c r="IS162" s="35"/>
      <c r="IT162" s="35"/>
      <c r="IU162" s="35"/>
      <c r="IV162" s="35"/>
      <c r="IW162" s="35"/>
      <c r="IX162" s="35"/>
      <c r="IY162" s="35"/>
      <c r="IZ162" s="35"/>
      <c r="JA162" s="35"/>
      <c r="JB162" s="35"/>
      <c r="JC162" s="35"/>
      <c r="JD162" s="35"/>
      <c r="JE162" s="35"/>
      <c r="JF162" s="35"/>
      <c r="JG162" s="35"/>
      <c r="JH162" s="35"/>
      <c r="JI162" s="35"/>
      <c r="JJ162" s="35"/>
      <c r="JK162" s="35"/>
      <c r="JL162" s="35"/>
      <c r="JM162" s="35"/>
      <c r="JN162" s="35"/>
      <c r="JO162" s="35"/>
      <c r="JP162" s="35"/>
      <c r="JQ162" s="35"/>
      <c r="JR162" s="35"/>
      <c r="JS162" s="35"/>
      <c r="JT162" s="35"/>
      <c r="JU162" s="35"/>
      <c r="JV162" s="35"/>
      <c r="JW162" s="35"/>
      <c r="JX162" s="35"/>
      <c r="JY162" s="35"/>
      <c r="JZ162" s="35"/>
      <c r="KA162" s="35"/>
      <c r="KB162" s="35"/>
      <c r="KC162" s="35"/>
      <c r="KD162" s="35"/>
      <c r="KE162" s="35"/>
      <c r="KF162" s="35"/>
      <c r="KG162" s="35"/>
      <c r="KH162" s="35"/>
      <c r="KI162" s="35"/>
      <c r="KJ162" s="35"/>
    </row>
    <row r="163" spans="1:296" s="43" customFormat="1" ht="62.5" x14ac:dyDescent="0.25">
      <c r="A163" s="11" t="s">
        <v>336</v>
      </c>
      <c r="B163" s="9" t="s">
        <v>216</v>
      </c>
      <c r="C163" s="75">
        <f>ROUNDDOWN('7990NTP-P'!M67-('7990NTP-P'!M67*0.3066),2)</f>
        <v>0</v>
      </c>
      <c r="D163" s="76">
        <f>'7990NTP-P'!C67</f>
        <v>0</v>
      </c>
      <c r="E163" s="28" t="s">
        <v>336</v>
      </c>
      <c r="F163" s="16" t="s">
        <v>216</v>
      </c>
      <c r="G163" s="77">
        <f>ROUNDDOWN('7990NTP-P'!N67-('7990NTP-P'!N67*0.3066),2)</f>
        <v>0</v>
      </c>
      <c r="H163" s="78">
        <f>'7990NTP-P'!D67</f>
        <v>0</v>
      </c>
      <c r="I163" s="28" t="s">
        <v>336</v>
      </c>
      <c r="J163" s="16" t="s">
        <v>216</v>
      </c>
      <c r="K163" s="77">
        <f>ROUNDDOWN('7990NTP-P'!O67-('7990NTP-P'!O67*0.3066),2)</f>
        <v>0</v>
      </c>
      <c r="L163" s="78">
        <f>'7990NTP-P'!E67</f>
        <v>0</v>
      </c>
      <c r="M163" s="193" t="s">
        <v>306</v>
      </c>
      <c r="N163" s="194" t="s">
        <v>216</v>
      </c>
      <c r="O163" s="77">
        <f>ROUNDDOWN('7990NTP-P'!P67-('7990NTP-P'!P67*0.3066),2)</f>
        <v>0</v>
      </c>
      <c r="P163" s="78">
        <f>'7990NTP-P'!F67</f>
        <v>0</v>
      </c>
      <c r="Q163" s="193" t="s">
        <v>306</v>
      </c>
      <c r="R163" s="194" t="s">
        <v>216</v>
      </c>
      <c r="S163" s="77">
        <f>ROUNDDOWN('7990NTP-P'!Q67-('7990NTP-P'!Q67*0.3066),2)</f>
        <v>0</v>
      </c>
      <c r="T163" s="78">
        <f>'7990NTP-P'!G67</f>
        <v>0</v>
      </c>
      <c r="U163" s="193" t="s">
        <v>306</v>
      </c>
      <c r="V163" s="194" t="s">
        <v>216</v>
      </c>
      <c r="W163" s="77">
        <f>ROUNDDOWN('7990NTP-P'!R67-('7990NTP-P'!R67*0.3066),2)</f>
        <v>0</v>
      </c>
      <c r="X163" s="78">
        <f>'7990NTP-P'!H67</f>
        <v>0</v>
      </c>
      <c r="Y163" s="193" t="s">
        <v>306</v>
      </c>
      <c r="Z163" s="194" t="s">
        <v>216</v>
      </c>
      <c r="AA163" s="77">
        <f>ROUNDDOWN('7990NTP-P'!S67-('7990NTP-P'!S67*0.3066),2)</f>
        <v>0</v>
      </c>
      <c r="AB163" s="78">
        <f>'7990NTP-P'!I67</f>
        <v>0</v>
      </c>
      <c r="AC163" s="193" t="s">
        <v>306</v>
      </c>
      <c r="AD163" s="194" t="s">
        <v>216</v>
      </c>
      <c r="AE163" s="77">
        <f>ROUNDDOWN('7990NTP-P'!T67-('7990NTP-P'!T67*0.3066),2)</f>
        <v>0</v>
      </c>
      <c r="AF163" s="78">
        <f>'7990NTP-P'!J67</f>
        <v>0</v>
      </c>
      <c r="AG163" s="193" t="s">
        <v>306</v>
      </c>
      <c r="AH163" s="194" t="s">
        <v>216</v>
      </c>
      <c r="AI163" s="77">
        <f>ROUNDDOWN('7990NTP-P'!U67-('7990NTP-P'!U67*0.3066),2)</f>
        <v>0</v>
      </c>
      <c r="AJ163" s="78">
        <f>'7990NTP-P'!K67</f>
        <v>0</v>
      </c>
      <c r="AK163" s="63">
        <f>IF(C163+G163+K163+O163+S163+W163+AA163&gt;0,C163+G163+K163+O163+S163+W163+AA163+AE163+AI163,0)</f>
        <v>0</v>
      </c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  <c r="EW163" s="35"/>
      <c r="EX163" s="35"/>
      <c r="EY163" s="35"/>
      <c r="EZ163" s="35"/>
      <c r="FA163" s="35"/>
      <c r="FB163" s="35"/>
      <c r="FC163" s="35"/>
      <c r="FD163" s="35"/>
      <c r="FE163" s="35"/>
      <c r="FF163" s="35"/>
      <c r="FG163" s="35"/>
      <c r="FH163" s="35"/>
      <c r="FI163" s="35"/>
      <c r="FJ163" s="35"/>
      <c r="FK163" s="35"/>
      <c r="FL163" s="35"/>
      <c r="FM163" s="35"/>
      <c r="FN163" s="35"/>
      <c r="FO163" s="35"/>
      <c r="FP163" s="35"/>
      <c r="FQ163" s="35"/>
      <c r="FR163" s="35"/>
      <c r="FS163" s="35"/>
      <c r="FT163" s="35"/>
      <c r="FU163" s="35"/>
      <c r="FV163" s="35"/>
      <c r="FW163" s="35"/>
      <c r="FX163" s="35"/>
      <c r="FY163" s="35"/>
      <c r="FZ163" s="35"/>
      <c r="GA163" s="35"/>
      <c r="GB163" s="35"/>
      <c r="GC163" s="35"/>
      <c r="GD163" s="35"/>
      <c r="GE163" s="35"/>
      <c r="GF163" s="35"/>
      <c r="GG163" s="35"/>
      <c r="GH163" s="35"/>
      <c r="GI163" s="35"/>
      <c r="GJ163" s="35"/>
      <c r="GK163" s="35"/>
      <c r="GL163" s="35"/>
      <c r="GM163" s="35"/>
      <c r="GN163" s="35"/>
      <c r="GO163" s="35"/>
      <c r="GP163" s="35"/>
      <c r="GQ163" s="35"/>
      <c r="GR163" s="35"/>
      <c r="GS163" s="35"/>
      <c r="GT163" s="35"/>
      <c r="GU163" s="35"/>
      <c r="GV163" s="35"/>
      <c r="GW163" s="35"/>
      <c r="GX163" s="35"/>
      <c r="GY163" s="35"/>
      <c r="GZ163" s="35"/>
      <c r="HA163" s="35"/>
      <c r="HB163" s="35"/>
      <c r="HC163" s="35"/>
      <c r="HD163" s="35"/>
      <c r="HE163" s="35"/>
      <c r="HF163" s="35"/>
      <c r="HG163" s="35"/>
      <c r="HH163" s="35"/>
      <c r="HI163" s="35"/>
      <c r="HJ163" s="35"/>
      <c r="HK163" s="35"/>
      <c r="HL163" s="35"/>
      <c r="HM163" s="35"/>
      <c r="HN163" s="35"/>
      <c r="HO163" s="35"/>
      <c r="HP163" s="35"/>
      <c r="HQ163" s="35"/>
      <c r="HR163" s="35"/>
      <c r="HS163" s="35"/>
      <c r="HT163" s="35"/>
      <c r="HU163" s="35"/>
      <c r="HV163" s="35"/>
      <c r="HW163" s="35"/>
      <c r="HX163" s="35"/>
      <c r="HY163" s="35"/>
      <c r="HZ163" s="35"/>
      <c r="IA163" s="35"/>
      <c r="IB163" s="35"/>
      <c r="IC163" s="35"/>
      <c r="ID163" s="35"/>
      <c r="IE163" s="35"/>
      <c r="IF163" s="35"/>
      <c r="IG163" s="35"/>
      <c r="IH163" s="35"/>
      <c r="II163" s="35"/>
      <c r="IJ163" s="35"/>
      <c r="IK163" s="35"/>
      <c r="IL163" s="35"/>
      <c r="IM163" s="35"/>
      <c r="IN163" s="35"/>
      <c r="IO163" s="35"/>
      <c r="IP163" s="35"/>
      <c r="IQ163" s="35"/>
      <c r="IR163" s="35"/>
      <c r="IS163" s="35"/>
      <c r="IT163" s="35"/>
      <c r="IU163" s="35"/>
      <c r="IV163" s="35"/>
      <c r="IW163" s="35"/>
      <c r="IX163" s="35"/>
      <c r="IY163" s="35"/>
      <c r="IZ163" s="35"/>
      <c r="JA163" s="35"/>
      <c r="JB163" s="35"/>
      <c r="JC163" s="35"/>
      <c r="JD163" s="35"/>
      <c r="JE163" s="35"/>
      <c r="JF163" s="35"/>
      <c r="JG163" s="35"/>
      <c r="JH163" s="35"/>
      <c r="JI163" s="35"/>
      <c r="JJ163" s="35"/>
      <c r="JK163" s="35"/>
      <c r="JL163" s="35"/>
      <c r="JM163" s="35"/>
      <c r="JN163" s="35"/>
      <c r="JO163" s="35"/>
      <c r="JP163" s="35"/>
      <c r="JQ163" s="35"/>
      <c r="JR163" s="35"/>
      <c r="JS163" s="35"/>
      <c r="JT163" s="35"/>
      <c r="JU163" s="35"/>
      <c r="JV163" s="35"/>
      <c r="JW163" s="35"/>
      <c r="JX163" s="35"/>
      <c r="JY163" s="35"/>
      <c r="JZ163" s="35"/>
      <c r="KA163" s="35"/>
      <c r="KB163" s="35"/>
      <c r="KC163" s="35"/>
      <c r="KD163" s="35"/>
      <c r="KE163" s="35"/>
      <c r="KF163" s="35"/>
      <c r="KG163" s="35"/>
      <c r="KH163" s="35"/>
      <c r="KI163" s="35"/>
      <c r="KJ163" s="35"/>
    </row>
    <row r="164" spans="1:296" s="43" customFormat="1" ht="63" x14ac:dyDescent="0.3">
      <c r="A164" s="11" t="s">
        <v>337</v>
      </c>
      <c r="B164" s="9" t="s">
        <v>338</v>
      </c>
      <c r="C164" s="75">
        <f>ROUNDUP('7990NTP-P'!M67*0.3066,2)</f>
        <v>0</v>
      </c>
      <c r="D164" s="69"/>
      <c r="E164" s="28" t="s">
        <v>337</v>
      </c>
      <c r="F164" s="16" t="s">
        <v>338</v>
      </c>
      <c r="G164" s="77">
        <f>ROUNDUP('7990NTP-P'!N67*0.3066,2)</f>
        <v>0</v>
      </c>
      <c r="H164" s="71"/>
      <c r="I164" s="28" t="s">
        <v>337</v>
      </c>
      <c r="J164" s="16" t="s">
        <v>338</v>
      </c>
      <c r="K164" s="77">
        <f>ROUNDUP('7990NTP-P'!O67*0.3066,2)</f>
        <v>0</v>
      </c>
      <c r="L164" s="71"/>
      <c r="M164" s="193" t="s">
        <v>307</v>
      </c>
      <c r="N164" s="194" t="s">
        <v>308</v>
      </c>
      <c r="O164" s="77">
        <f>ROUNDUP('7990NTP-P'!P67*0.3066,2)</f>
        <v>0</v>
      </c>
      <c r="P164" s="71"/>
      <c r="Q164" s="193" t="s">
        <v>307</v>
      </c>
      <c r="R164" s="194" t="s">
        <v>308</v>
      </c>
      <c r="S164" s="77">
        <f>ROUNDUP('7990NTP-P'!Q67*0.3066,2)</f>
        <v>0</v>
      </c>
      <c r="T164" s="71"/>
      <c r="U164" s="193" t="s">
        <v>307</v>
      </c>
      <c r="V164" s="194" t="s">
        <v>308</v>
      </c>
      <c r="W164" s="77">
        <f>ROUNDUP('7990NTP-P'!R67*0.3066,2)</f>
        <v>0</v>
      </c>
      <c r="X164" s="71"/>
      <c r="Y164" s="193" t="s">
        <v>307</v>
      </c>
      <c r="Z164" s="194" t="s">
        <v>308</v>
      </c>
      <c r="AA164" s="77">
        <f>ROUNDUP('7990NTP-P'!S67*0.3066,2)</f>
        <v>0</v>
      </c>
      <c r="AB164" s="71"/>
      <c r="AC164" s="193" t="s">
        <v>307</v>
      </c>
      <c r="AD164" s="194" t="s">
        <v>308</v>
      </c>
      <c r="AE164" s="77">
        <f>ROUNDUP('7990NTP-P'!T67*0.3066,2)</f>
        <v>0</v>
      </c>
      <c r="AF164" s="71"/>
      <c r="AG164" s="193" t="s">
        <v>307</v>
      </c>
      <c r="AH164" s="194" t="s">
        <v>308</v>
      </c>
      <c r="AI164" s="77">
        <f>ROUNDUP('7990NTP-P'!U67*0.3066,2)</f>
        <v>0</v>
      </c>
      <c r="AJ164" s="71"/>
      <c r="AK164" s="63">
        <f>IF(C164+G164+K164+O164+S164+W164+AA164&gt;0,C164+G164+K164+O164+S164+W164+AA164+AE164+AI164,0)</f>
        <v>0</v>
      </c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  <c r="ER164" s="35"/>
      <c r="ES164" s="35"/>
      <c r="ET164" s="35"/>
      <c r="EU164" s="35"/>
      <c r="EV164" s="35"/>
      <c r="EW164" s="35"/>
      <c r="EX164" s="35"/>
      <c r="EY164" s="35"/>
      <c r="EZ164" s="35"/>
      <c r="FA164" s="35"/>
      <c r="FB164" s="35"/>
      <c r="FC164" s="35"/>
      <c r="FD164" s="35"/>
      <c r="FE164" s="35"/>
      <c r="FF164" s="35"/>
      <c r="FG164" s="35"/>
      <c r="FH164" s="35"/>
      <c r="FI164" s="35"/>
      <c r="FJ164" s="35"/>
      <c r="FK164" s="35"/>
      <c r="FL164" s="35"/>
      <c r="FM164" s="35"/>
      <c r="FN164" s="35"/>
      <c r="FO164" s="35"/>
      <c r="FP164" s="35"/>
      <c r="FQ164" s="35"/>
      <c r="FR164" s="35"/>
      <c r="FS164" s="35"/>
      <c r="FT164" s="35"/>
      <c r="FU164" s="35"/>
      <c r="FV164" s="35"/>
      <c r="FW164" s="35"/>
      <c r="FX164" s="35"/>
      <c r="FY164" s="35"/>
      <c r="FZ164" s="35"/>
      <c r="GA164" s="35"/>
      <c r="GB164" s="35"/>
      <c r="GC164" s="35"/>
      <c r="GD164" s="35"/>
      <c r="GE164" s="35"/>
      <c r="GF164" s="35"/>
      <c r="GG164" s="35"/>
      <c r="GH164" s="35"/>
      <c r="GI164" s="35"/>
      <c r="GJ164" s="35"/>
      <c r="GK164" s="35"/>
      <c r="GL164" s="35"/>
      <c r="GM164" s="35"/>
      <c r="GN164" s="35"/>
      <c r="GO164" s="35"/>
      <c r="GP164" s="35"/>
      <c r="GQ164" s="35"/>
      <c r="GR164" s="35"/>
      <c r="GS164" s="35"/>
      <c r="GT164" s="35"/>
      <c r="GU164" s="35"/>
      <c r="GV164" s="35"/>
      <c r="GW164" s="35"/>
      <c r="GX164" s="35"/>
      <c r="GY164" s="35"/>
      <c r="GZ164" s="35"/>
      <c r="HA164" s="35"/>
      <c r="HB164" s="35"/>
      <c r="HC164" s="35"/>
      <c r="HD164" s="35"/>
      <c r="HE164" s="35"/>
      <c r="HF164" s="35"/>
      <c r="HG164" s="35"/>
      <c r="HH164" s="35"/>
      <c r="HI164" s="35"/>
      <c r="HJ164" s="35"/>
      <c r="HK164" s="35"/>
      <c r="HL164" s="35"/>
      <c r="HM164" s="35"/>
      <c r="HN164" s="35"/>
      <c r="HO164" s="35"/>
      <c r="HP164" s="35"/>
      <c r="HQ164" s="35"/>
      <c r="HR164" s="35"/>
      <c r="HS164" s="35"/>
      <c r="HT164" s="35"/>
      <c r="HU164" s="35"/>
      <c r="HV164" s="35"/>
      <c r="HW164" s="35"/>
      <c r="HX164" s="35"/>
      <c r="HY164" s="35"/>
      <c r="HZ164" s="35"/>
      <c r="IA164" s="35"/>
      <c r="IB164" s="35"/>
      <c r="IC164" s="35"/>
      <c r="ID164" s="35"/>
      <c r="IE164" s="35"/>
      <c r="IF164" s="35"/>
      <c r="IG164" s="35"/>
      <c r="IH164" s="35"/>
      <c r="II164" s="35"/>
      <c r="IJ164" s="35"/>
      <c r="IK164" s="35"/>
      <c r="IL164" s="35"/>
      <c r="IM164" s="35"/>
      <c r="IN164" s="35"/>
      <c r="IO164" s="35"/>
      <c r="IP164" s="35"/>
      <c r="IQ164" s="35"/>
      <c r="IR164" s="35"/>
      <c r="IS164" s="35"/>
      <c r="IT164" s="35"/>
      <c r="IU164" s="35"/>
      <c r="IV164" s="35"/>
      <c r="IW164" s="35"/>
      <c r="IX164" s="35"/>
      <c r="IY164" s="35"/>
      <c r="IZ164" s="35"/>
      <c r="JA164" s="35"/>
      <c r="JB164" s="35"/>
      <c r="JC164" s="35"/>
      <c r="JD164" s="35"/>
      <c r="JE164" s="35"/>
      <c r="JF164" s="35"/>
      <c r="JG164" s="35"/>
      <c r="JH164" s="35"/>
      <c r="JI164" s="35"/>
      <c r="JJ164" s="35"/>
      <c r="JK164" s="35"/>
      <c r="JL164" s="35"/>
      <c r="JM164" s="35"/>
      <c r="JN164" s="35"/>
      <c r="JO164" s="35"/>
      <c r="JP164" s="35"/>
      <c r="JQ164" s="35"/>
      <c r="JR164" s="35"/>
      <c r="JS164" s="35"/>
      <c r="JT164" s="35"/>
      <c r="JU164" s="35"/>
      <c r="JV164" s="35"/>
      <c r="JW164" s="35"/>
      <c r="JX164" s="35"/>
      <c r="JY164" s="35"/>
      <c r="JZ164" s="35"/>
      <c r="KA164" s="35"/>
      <c r="KB164" s="35"/>
      <c r="KC164" s="35"/>
      <c r="KD164" s="35"/>
      <c r="KE164" s="35"/>
      <c r="KF164" s="35"/>
      <c r="KG164" s="35"/>
      <c r="KH164" s="35"/>
      <c r="KI164" s="35"/>
      <c r="KJ164" s="35"/>
    </row>
    <row r="165" spans="1:296" s="43" customFormat="1" ht="13" x14ac:dyDescent="0.3">
      <c r="A165" s="80"/>
      <c r="B165" s="12"/>
      <c r="C165" s="68"/>
      <c r="D165" s="69"/>
      <c r="E165" s="24"/>
      <c r="F165" s="61"/>
      <c r="G165" s="68"/>
      <c r="H165" s="69"/>
      <c r="I165" s="24"/>
      <c r="J165" s="83"/>
      <c r="K165" s="68"/>
      <c r="L165" s="69"/>
      <c r="M165" s="24"/>
      <c r="N165" s="84"/>
      <c r="O165" s="85"/>
      <c r="P165" s="85"/>
      <c r="Q165" s="86"/>
      <c r="R165" s="61"/>
      <c r="S165" s="85"/>
      <c r="T165" s="85"/>
      <c r="U165" s="86"/>
      <c r="V165" s="61"/>
      <c r="W165" s="75"/>
      <c r="X165" s="69"/>
      <c r="Y165" s="24"/>
      <c r="Z165" s="61"/>
      <c r="AA165" s="87"/>
      <c r="AB165" s="69"/>
      <c r="AC165" s="24"/>
      <c r="AD165" s="61"/>
      <c r="AE165" s="87"/>
      <c r="AF165" s="69"/>
      <c r="AG165" s="24"/>
      <c r="AH165" s="61"/>
      <c r="AI165" s="87"/>
      <c r="AJ165" s="69"/>
      <c r="AK165" s="63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5"/>
      <c r="EZ165" s="35"/>
      <c r="FA165" s="35"/>
      <c r="FB165" s="35"/>
      <c r="FC165" s="35"/>
      <c r="FD165" s="35"/>
      <c r="FE165" s="35"/>
      <c r="FF165" s="35"/>
      <c r="FG165" s="35"/>
      <c r="FH165" s="35"/>
      <c r="FI165" s="35"/>
      <c r="FJ165" s="35"/>
      <c r="FK165" s="35"/>
      <c r="FL165" s="35"/>
      <c r="FM165" s="35"/>
      <c r="FN165" s="35"/>
      <c r="FO165" s="35"/>
      <c r="FP165" s="35"/>
      <c r="FQ165" s="35"/>
      <c r="FR165" s="35"/>
      <c r="FS165" s="35"/>
      <c r="FT165" s="35"/>
      <c r="FU165" s="35"/>
      <c r="FV165" s="35"/>
      <c r="FW165" s="35"/>
      <c r="FX165" s="35"/>
      <c r="FY165" s="35"/>
      <c r="FZ165" s="35"/>
      <c r="GA165" s="35"/>
      <c r="GB165" s="35"/>
      <c r="GC165" s="35"/>
      <c r="GD165" s="35"/>
      <c r="GE165" s="35"/>
      <c r="GF165" s="35"/>
      <c r="GG165" s="35"/>
      <c r="GH165" s="35"/>
      <c r="GI165" s="35"/>
      <c r="GJ165" s="35"/>
      <c r="GK165" s="35"/>
      <c r="GL165" s="35"/>
      <c r="GM165" s="35"/>
      <c r="GN165" s="35"/>
      <c r="GO165" s="35"/>
      <c r="GP165" s="35"/>
      <c r="GQ165" s="35"/>
      <c r="GR165" s="35"/>
      <c r="GS165" s="35"/>
      <c r="GT165" s="35"/>
      <c r="GU165" s="35"/>
      <c r="GV165" s="35"/>
      <c r="GW165" s="35"/>
      <c r="GX165" s="35"/>
      <c r="GY165" s="35"/>
      <c r="GZ165" s="35"/>
      <c r="HA165" s="35"/>
      <c r="HB165" s="35"/>
      <c r="HC165" s="35"/>
      <c r="HD165" s="35"/>
      <c r="HE165" s="35"/>
      <c r="HF165" s="35"/>
      <c r="HG165" s="35"/>
      <c r="HH165" s="35"/>
      <c r="HI165" s="35"/>
      <c r="HJ165" s="35"/>
      <c r="HK165" s="35"/>
      <c r="HL165" s="35"/>
      <c r="HM165" s="35"/>
      <c r="HN165" s="35"/>
      <c r="HO165" s="35"/>
      <c r="HP165" s="35"/>
      <c r="HQ165" s="35"/>
      <c r="HR165" s="35"/>
      <c r="HS165" s="35"/>
      <c r="HT165" s="35"/>
      <c r="HU165" s="35"/>
      <c r="HV165" s="35"/>
      <c r="HW165" s="35"/>
      <c r="HX165" s="35"/>
      <c r="HY165" s="35"/>
      <c r="HZ165" s="35"/>
      <c r="IA165" s="35"/>
      <c r="IB165" s="35"/>
      <c r="IC165" s="35"/>
      <c r="ID165" s="35"/>
      <c r="IE165" s="35"/>
      <c r="IF165" s="35"/>
      <c r="IG165" s="35"/>
      <c r="IH165" s="35"/>
      <c r="II165" s="35"/>
      <c r="IJ165" s="35"/>
      <c r="IK165" s="35"/>
      <c r="IL165" s="35"/>
      <c r="IM165" s="35"/>
      <c r="IN165" s="35"/>
      <c r="IO165" s="35"/>
      <c r="IP165" s="35"/>
      <c r="IQ165" s="35"/>
      <c r="IR165" s="35"/>
      <c r="IS165" s="35"/>
      <c r="IT165" s="35"/>
      <c r="IU165" s="35"/>
      <c r="IV165" s="35"/>
      <c r="IW165" s="35"/>
      <c r="IX165" s="35"/>
      <c r="IY165" s="35"/>
      <c r="IZ165" s="35"/>
      <c r="JA165" s="35"/>
      <c r="JB165" s="35"/>
      <c r="JC165" s="35"/>
      <c r="JD165" s="35"/>
      <c r="JE165" s="35"/>
      <c r="JF165" s="35"/>
      <c r="JG165" s="35"/>
      <c r="JH165" s="35"/>
      <c r="JI165" s="35"/>
      <c r="JJ165" s="35"/>
      <c r="JK165" s="35"/>
      <c r="JL165" s="35"/>
      <c r="JM165" s="35"/>
      <c r="JN165" s="35"/>
      <c r="JO165" s="35"/>
      <c r="JP165" s="35"/>
      <c r="JQ165" s="35"/>
      <c r="JR165" s="35"/>
      <c r="JS165" s="35"/>
      <c r="JT165" s="35"/>
      <c r="JU165" s="35"/>
      <c r="JV165" s="35"/>
      <c r="JW165" s="35"/>
      <c r="JX165" s="35"/>
      <c r="JY165" s="35"/>
      <c r="JZ165" s="35"/>
      <c r="KA165" s="35"/>
      <c r="KB165" s="35"/>
      <c r="KC165" s="35"/>
      <c r="KD165" s="35"/>
      <c r="KE165" s="35"/>
      <c r="KF165" s="35"/>
      <c r="KG165" s="35"/>
      <c r="KH165" s="35"/>
      <c r="KI165" s="35"/>
      <c r="KJ165" s="35"/>
    </row>
    <row r="166" spans="1:296" s="43" customFormat="1" ht="62.5" x14ac:dyDescent="0.25">
      <c r="A166" s="598" t="s">
        <v>607</v>
      </c>
      <c r="B166" s="9" t="s">
        <v>535</v>
      </c>
      <c r="C166" s="75">
        <f>ROUNDDOWN('7990NTP-P'!M68-('7990NTP-P'!M68*0.315),2)</f>
        <v>0</v>
      </c>
      <c r="D166" s="76">
        <f>'7990NTP-P'!C68</f>
        <v>0</v>
      </c>
      <c r="E166" s="591" t="s">
        <v>607</v>
      </c>
      <c r="F166" s="9" t="s">
        <v>535</v>
      </c>
      <c r="G166" s="77">
        <f>ROUNDDOWN('7990NTP-P'!N68-('7990NTP-P'!N68*0.315),2)</f>
        <v>0</v>
      </c>
      <c r="H166" s="78">
        <f>'7990NTP-P'!D68</f>
        <v>0</v>
      </c>
      <c r="I166" s="598" t="s">
        <v>607</v>
      </c>
      <c r="J166" s="9" t="s">
        <v>535</v>
      </c>
      <c r="K166" s="77">
        <f>ROUNDDOWN('7990NTP-P'!O68-('7990NTP-P'!O68*0.315),2)</f>
        <v>0</v>
      </c>
      <c r="L166" s="78">
        <f>'7990NTP-P'!E68</f>
        <v>0</v>
      </c>
      <c r="M166" s="591" t="s">
        <v>631</v>
      </c>
      <c r="N166" s="9" t="s">
        <v>535</v>
      </c>
      <c r="O166" s="77">
        <f>ROUNDDOWN('7990NTP-P'!P68-('7990NTP-P'!P68*0.315),2)</f>
        <v>0</v>
      </c>
      <c r="P166" s="78">
        <f>'7990NTP-P'!F68</f>
        <v>0</v>
      </c>
      <c r="Q166" s="591" t="s">
        <v>631</v>
      </c>
      <c r="R166" s="9" t="s">
        <v>535</v>
      </c>
      <c r="S166" s="77">
        <f>ROUNDDOWN('7990NTP-P'!Q68-('7990NTP-P'!Q68*0.315),2)</f>
        <v>0</v>
      </c>
      <c r="T166" s="78">
        <f>'7990NTP-P'!G68</f>
        <v>0</v>
      </c>
      <c r="U166" s="591" t="s">
        <v>631</v>
      </c>
      <c r="V166" s="9" t="s">
        <v>535</v>
      </c>
      <c r="W166" s="77">
        <f>ROUNDDOWN('7990NTP-P'!R68-('7990NTP-P'!R68*0.315),2)</f>
        <v>0</v>
      </c>
      <c r="X166" s="78">
        <f>'7990NTP-P'!H68</f>
        <v>0</v>
      </c>
      <c r="Y166" s="591" t="s">
        <v>631</v>
      </c>
      <c r="Z166" s="9" t="s">
        <v>535</v>
      </c>
      <c r="AA166" s="77">
        <f>ROUNDDOWN('7990NTP-P'!S68-('7990NTP-P'!S68*0.315),2)</f>
        <v>0</v>
      </c>
      <c r="AB166" s="78">
        <f>'7990NTP-P'!I68</f>
        <v>0</v>
      </c>
      <c r="AC166" s="591" t="s">
        <v>631</v>
      </c>
      <c r="AD166" s="9" t="s">
        <v>535</v>
      </c>
      <c r="AE166" s="77">
        <f>ROUNDDOWN('7990NTP-P'!T68-('7990NTP-P'!T68*0.315),2)</f>
        <v>0</v>
      </c>
      <c r="AF166" s="78">
        <f>'7990NTP-P'!J68</f>
        <v>0</v>
      </c>
      <c r="AG166" s="591" t="s">
        <v>631</v>
      </c>
      <c r="AH166" s="9" t="s">
        <v>535</v>
      </c>
      <c r="AI166" s="77">
        <f>ROUNDDOWN('7990NTP-P'!U68-('7990NTP-P'!U68*0.315),2)</f>
        <v>0</v>
      </c>
      <c r="AJ166" s="78">
        <f>'7990NTP-P'!K68</f>
        <v>0</v>
      </c>
      <c r="AK166" s="63">
        <f>IF(C166+G166+K166+O166+S166+W166+AA166&gt;0,C166+G166+K166+O166+S166+W166+AA166+AE166+AI166,0)</f>
        <v>0</v>
      </c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  <c r="EW166" s="35"/>
      <c r="EX166" s="35"/>
      <c r="EY166" s="35"/>
      <c r="EZ166" s="35"/>
      <c r="FA166" s="35"/>
      <c r="FB166" s="35"/>
      <c r="FC166" s="35"/>
      <c r="FD166" s="35"/>
      <c r="FE166" s="35"/>
      <c r="FF166" s="35"/>
      <c r="FG166" s="35"/>
      <c r="FH166" s="35"/>
      <c r="FI166" s="35"/>
      <c r="FJ166" s="35"/>
      <c r="FK166" s="35"/>
      <c r="FL166" s="35"/>
      <c r="FM166" s="35"/>
      <c r="FN166" s="35"/>
      <c r="FO166" s="35"/>
      <c r="FP166" s="35"/>
      <c r="FQ166" s="35"/>
      <c r="FR166" s="35"/>
      <c r="FS166" s="35"/>
      <c r="FT166" s="35"/>
      <c r="FU166" s="35"/>
      <c r="FV166" s="35"/>
      <c r="FW166" s="35"/>
      <c r="FX166" s="35"/>
      <c r="FY166" s="35"/>
      <c r="FZ166" s="35"/>
      <c r="GA166" s="35"/>
      <c r="GB166" s="35"/>
      <c r="GC166" s="35"/>
      <c r="GD166" s="35"/>
      <c r="GE166" s="35"/>
      <c r="GF166" s="35"/>
      <c r="GG166" s="35"/>
      <c r="GH166" s="35"/>
      <c r="GI166" s="35"/>
      <c r="GJ166" s="35"/>
      <c r="GK166" s="35"/>
      <c r="GL166" s="35"/>
      <c r="GM166" s="35"/>
      <c r="GN166" s="35"/>
      <c r="GO166" s="35"/>
      <c r="GP166" s="35"/>
      <c r="GQ166" s="35"/>
      <c r="GR166" s="35"/>
      <c r="GS166" s="35"/>
      <c r="GT166" s="35"/>
      <c r="GU166" s="35"/>
      <c r="GV166" s="35"/>
      <c r="GW166" s="35"/>
      <c r="GX166" s="35"/>
      <c r="GY166" s="35"/>
      <c r="GZ166" s="35"/>
      <c r="HA166" s="35"/>
      <c r="HB166" s="35"/>
      <c r="HC166" s="35"/>
      <c r="HD166" s="35"/>
      <c r="HE166" s="35"/>
      <c r="HF166" s="35"/>
      <c r="HG166" s="35"/>
      <c r="HH166" s="35"/>
      <c r="HI166" s="35"/>
      <c r="HJ166" s="35"/>
      <c r="HK166" s="35"/>
      <c r="HL166" s="35"/>
      <c r="HM166" s="35"/>
      <c r="HN166" s="35"/>
      <c r="HO166" s="35"/>
      <c r="HP166" s="35"/>
      <c r="HQ166" s="35"/>
      <c r="HR166" s="35"/>
      <c r="HS166" s="35"/>
      <c r="HT166" s="35"/>
      <c r="HU166" s="35"/>
      <c r="HV166" s="35"/>
      <c r="HW166" s="35"/>
      <c r="HX166" s="35"/>
      <c r="HY166" s="35"/>
      <c r="HZ166" s="35"/>
      <c r="IA166" s="35"/>
      <c r="IB166" s="35"/>
      <c r="IC166" s="35"/>
      <c r="ID166" s="35"/>
      <c r="IE166" s="35"/>
      <c r="IF166" s="35"/>
      <c r="IG166" s="35"/>
      <c r="IH166" s="35"/>
      <c r="II166" s="35"/>
      <c r="IJ166" s="35"/>
      <c r="IK166" s="35"/>
      <c r="IL166" s="35"/>
      <c r="IM166" s="35"/>
      <c r="IN166" s="35"/>
      <c r="IO166" s="35"/>
      <c r="IP166" s="35"/>
      <c r="IQ166" s="35"/>
      <c r="IR166" s="35"/>
      <c r="IS166" s="35"/>
      <c r="IT166" s="35"/>
      <c r="IU166" s="35"/>
      <c r="IV166" s="35"/>
      <c r="IW166" s="35"/>
      <c r="IX166" s="35"/>
      <c r="IY166" s="35"/>
      <c r="IZ166" s="35"/>
      <c r="JA166" s="35"/>
      <c r="JB166" s="35"/>
      <c r="JC166" s="35"/>
      <c r="JD166" s="35"/>
      <c r="JE166" s="35"/>
      <c r="JF166" s="35"/>
      <c r="JG166" s="35"/>
      <c r="JH166" s="35"/>
      <c r="JI166" s="35"/>
      <c r="JJ166" s="35"/>
      <c r="JK166" s="35"/>
      <c r="JL166" s="35"/>
      <c r="JM166" s="35"/>
      <c r="JN166" s="35"/>
      <c r="JO166" s="35"/>
      <c r="JP166" s="35"/>
      <c r="JQ166" s="35"/>
      <c r="JR166" s="35"/>
      <c r="JS166" s="35"/>
      <c r="JT166" s="35"/>
      <c r="JU166" s="35"/>
      <c r="JV166" s="35"/>
      <c r="JW166" s="35"/>
      <c r="JX166" s="35"/>
      <c r="JY166" s="35"/>
      <c r="JZ166" s="35"/>
      <c r="KA166" s="35"/>
      <c r="KB166" s="35"/>
      <c r="KC166" s="35"/>
      <c r="KD166" s="35"/>
      <c r="KE166" s="35"/>
      <c r="KF166" s="35"/>
      <c r="KG166" s="35"/>
      <c r="KH166" s="35"/>
      <c r="KI166" s="35"/>
      <c r="KJ166" s="35"/>
    </row>
    <row r="167" spans="1:296" s="43" customFormat="1" ht="63" x14ac:dyDescent="0.3">
      <c r="A167" s="590" t="s">
        <v>608</v>
      </c>
      <c r="B167" s="9" t="s">
        <v>536</v>
      </c>
      <c r="C167" s="75">
        <f>ROUNDUP('7990NTP-P'!M68*0.315,2)</f>
        <v>0</v>
      </c>
      <c r="D167" s="404"/>
      <c r="E167" s="590" t="s">
        <v>608</v>
      </c>
      <c r="F167" s="9" t="s">
        <v>536</v>
      </c>
      <c r="G167" s="77">
        <f>ROUNDUP('7990NTP-P'!N68*0.315,2)</f>
        <v>0</v>
      </c>
      <c r="H167" s="71"/>
      <c r="I167" s="590" t="s">
        <v>608</v>
      </c>
      <c r="J167" s="9" t="s">
        <v>536</v>
      </c>
      <c r="K167" s="77">
        <f>ROUNDUP('7990NTP-P'!O68*0.315,2)</f>
        <v>0</v>
      </c>
      <c r="L167" s="71"/>
      <c r="M167" s="590" t="s">
        <v>632</v>
      </c>
      <c r="N167" s="9" t="s">
        <v>537</v>
      </c>
      <c r="O167" s="77">
        <f>ROUNDUP('7990NTP-P'!P68*0.315,2)</f>
        <v>0</v>
      </c>
      <c r="P167" s="71"/>
      <c r="Q167" s="590" t="s">
        <v>632</v>
      </c>
      <c r="R167" s="9" t="s">
        <v>537</v>
      </c>
      <c r="S167" s="77">
        <f>ROUNDUP('7990NTP-P'!Q68*0.315,2)</f>
        <v>0</v>
      </c>
      <c r="T167" s="71"/>
      <c r="U167" s="590" t="s">
        <v>632</v>
      </c>
      <c r="V167" s="9" t="s">
        <v>537</v>
      </c>
      <c r="W167" s="77">
        <f>ROUNDUP('7990NTP-P'!R68*0.315,2)</f>
        <v>0</v>
      </c>
      <c r="X167" s="71"/>
      <c r="Y167" s="590" t="s">
        <v>632</v>
      </c>
      <c r="Z167" s="9" t="s">
        <v>537</v>
      </c>
      <c r="AA167" s="77">
        <f>ROUNDUP('7990NTP-P'!S68*0.315,2)</f>
        <v>0</v>
      </c>
      <c r="AB167" s="71"/>
      <c r="AC167" s="590" t="s">
        <v>632</v>
      </c>
      <c r="AD167" s="9" t="s">
        <v>537</v>
      </c>
      <c r="AE167" s="77">
        <f>ROUNDUP('7990NTP-P'!T68*0.315,2)</f>
        <v>0</v>
      </c>
      <c r="AF167" s="71"/>
      <c r="AG167" s="590" t="s">
        <v>632</v>
      </c>
      <c r="AH167" s="9" t="s">
        <v>537</v>
      </c>
      <c r="AI167" s="77">
        <f>ROUNDUP('7990NTP-P'!U68*0.315,2)</f>
        <v>0</v>
      </c>
      <c r="AJ167" s="71"/>
      <c r="AK167" s="63">
        <f>IF(C167+G167+K167+O167+S167+W167+AA167&gt;0,C167+G167+K167+O167+S167+W167+AA167+AE167+AI167,0)</f>
        <v>0</v>
      </c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  <c r="ER167" s="35"/>
      <c r="ES167" s="35"/>
      <c r="ET167" s="35"/>
      <c r="EU167" s="35"/>
      <c r="EV167" s="35"/>
      <c r="EW167" s="35"/>
      <c r="EX167" s="35"/>
      <c r="EY167" s="35"/>
      <c r="EZ167" s="35"/>
      <c r="FA167" s="35"/>
      <c r="FB167" s="35"/>
      <c r="FC167" s="35"/>
      <c r="FD167" s="35"/>
      <c r="FE167" s="35"/>
      <c r="FF167" s="35"/>
      <c r="FG167" s="35"/>
      <c r="FH167" s="35"/>
      <c r="FI167" s="35"/>
      <c r="FJ167" s="35"/>
      <c r="FK167" s="35"/>
      <c r="FL167" s="35"/>
      <c r="FM167" s="35"/>
      <c r="FN167" s="35"/>
      <c r="FO167" s="35"/>
      <c r="FP167" s="35"/>
      <c r="FQ167" s="35"/>
      <c r="FR167" s="35"/>
      <c r="FS167" s="35"/>
      <c r="FT167" s="35"/>
      <c r="FU167" s="35"/>
      <c r="FV167" s="35"/>
      <c r="FW167" s="35"/>
      <c r="FX167" s="35"/>
      <c r="FY167" s="35"/>
      <c r="FZ167" s="35"/>
      <c r="GA167" s="35"/>
      <c r="GB167" s="35"/>
      <c r="GC167" s="35"/>
      <c r="GD167" s="35"/>
      <c r="GE167" s="35"/>
      <c r="GF167" s="35"/>
      <c r="GG167" s="35"/>
      <c r="GH167" s="35"/>
      <c r="GI167" s="35"/>
      <c r="GJ167" s="35"/>
      <c r="GK167" s="35"/>
      <c r="GL167" s="35"/>
      <c r="GM167" s="35"/>
      <c r="GN167" s="35"/>
      <c r="GO167" s="35"/>
      <c r="GP167" s="35"/>
      <c r="GQ167" s="35"/>
      <c r="GR167" s="35"/>
      <c r="GS167" s="35"/>
      <c r="GT167" s="35"/>
      <c r="GU167" s="35"/>
      <c r="GV167" s="35"/>
      <c r="GW167" s="35"/>
      <c r="GX167" s="35"/>
      <c r="GY167" s="35"/>
      <c r="GZ167" s="35"/>
      <c r="HA167" s="35"/>
      <c r="HB167" s="35"/>
      <c r="HC167" s="35"/>
      <c r="HD167" s="35"/>
      <c r="HE167" s="35"/>
      <c r="HF167" s="35"/>
      <c r="HG167" s="35"/>
      <c r="HH167" s="35"/>
      <c r="HI167" s="35"/>
      <c r="HJ167" s="35"/>
      <c r="HK167" s="35"/>
      <c r="HL167" s="35"/>
      <c r="HM167" s="35"/>
      <c r="HN167" s="35"/>
      <c r="HO167" s="35"/>
      <c r="HP167" s="35"/>
      <c r="HQ167" s="35"/>
      <c r="HR167" s="35"/>
      <c r="HS167" s="35"/>
      <c r="HT167" s="35"/>
      <c r="HU167" s="35"/>
      <c r="HV167" s="35"/>
      <c r="HW167" s="35"/>
      <c r="HX167" s="35"/>
      <c r="HY167" s="35"/>
      <c r="HZ167" s="35"/>
      <c r="IA167" s="35"/>
      <c r="IB167" s="35"/>
      <c r="IC167" s="35"/>
      <c r="ID167" s="35"/>
      <c r="IE167" s="35"/>
      <c r="IF167" s="35"/>
      <c r="IG167" s="35"/>
      <c r="IH167" s="35"/>
      <c r="II167" s="35"/>
      <c r="IJ167" s="35"/>
      <c r="IK167" s="35"/>
      <c r="IL167" s="35"/>
      <c r="IM167" s="35"/>
      <c r="IN167" s="35"/>
      <c r="IO167" s="35"/>
      <c r="IP167" s="35"/>
      <c r="IQ167" s="35"/>
      <c r="IR167" s="35"/>
      <c r="IS167" s="35"/>
      <c r="IT167" s="35"/>
      <c r="IU167" s="35"/>
      <c r="IV167" s="35"/>
      <c r="IW167" s="35"/>
      <c r="IX167" s="35"/>
      <c r="IY167" s="35"/>
      <c r="IZ167" s="35"/>
      <c r="JA167" s="35"/>
      <c r="JB167" s="35"/>
      <c r="JC167" s="35"/>
      <c r="JD167" s="35"/>
      <c r="JE167" s="35"/>
      <c r="JF167" s="35"/>
      <c r="JG167" s="35"/>
      <c r="JH167" s="35"/>
      <c r="JI167" s="35"/>
      <c r="JJ167" s="35"/>
      <c r="JK167" s="35"/>
      <c r="JL167" s="35"/>
      <c r="JM167" s="35"/>
      <c r="JN167" s="35"/>
      <c r="JO167" s="35"/>
      <c r="JP167" s="35"/>
      <c r="JQ167" s="35"/>
      <c r="JR167" s="35"/>
      <c r="JS167" s="35"/>
      <c r="JT167" s="35"/>
      <c r="JU167" s="35"/>
      <c r="JV167" s="35"/>
      <c r="JW167" s="35"/>
      <c r="JX167" s="35"/>
      <c r="JY167" s="35"/>
      <c r="JZ167" s="35"/>
      <c r="KA167" s="35"/>
      <c r="KB167" s="35"/>
      <c r="KC167" s="35"/>
      <c r="KD167" s="35"/>
      <c r="KE167" s="35"/>
      <c r="KF167" s="35"/>
      <c r="KG167" s="35"/>
      <c r="KH167" s="35"/>
      <c r="KI167" s="35"/>
      <c r="KJ167" s="35"/>
    </row>
    <row r="168" spans="1:296" s="43" customFormat="1" ht="13" x14ac:dyDescent="0.3">
      <c r="A168" s="419"/>
      <c r="B168" s="408"/>
      <c r="C168" s="402"/>
      <c r="D168" s="403"/>
      <c r="E168" s="396"/>
      <c r="F168" s="420"/>
      <c r="G168" s="402"/>
      <c r="H168" s="403"/>
      <c r="I168" s="396"/>
      <c r="J168" s="421"/>
      <c r="K168" s="402"/>
      <c r="L168" s="403"/>
      <c r="M168" s="417"/>
      <c r="N168" s="420"/>
      <c r="O168" s="422"/>
      <c r="P168" s="422"/>
      <c r="Q168" s="423"/>
      <c r="R168" s="420"/>
      <c r="S168" s="422"/>
      <c r="T168" s="482"/>
      <c r="U168" s="424"/>
      <c r="V168" s="420"/>
      <c r="W168" s="407"/>
      <c r="X168" s="403"/>
      <c r="Y168" s="396"/>
      <c r="Z168" s="420"/>
      <c r="AA168" s="399"/>
      <c r="AB168" s="403"/>
      <c r="AC168" s="396"/>
      <c r="AD168" s="420"/>
      <c r="AE168" s="399"/>
      <c r="AF168" s="403"/>
      <c r="AG168" s="396"/>
      <c r="AH168" s="420"/>
      <c r="AI168" s="399"/>
      <c r="AJ168" s="403"/>
      <c r="AK168" s="40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  <c r="EW168" s="35"/>
      <c r="EX168" s="35"/>
      <c r="EY168" s="35"/>
      <c r="EZ168" s="35"/>
      <c r="FA168" s="35"/>
      <c r="FB168" s="35"/>
      <c r="FC168" s="35"/>
      <c r="FD168" s="35"/>
      <c r="FE168" s="35"/>
      <c r="FF168" s="35"/>
      <c r="FG168" s="35"/>
      <c r="FH168" s="35"/>
      <c r="FI168" s="35"/>
      <c r="FJ168" s="35"/>
      <c r="FK168" s="35"/>
      <c r="FL168" s="35"/>
      <c r="FM168" s="35"/>
      <c r="FN168" s="35"/>
      <c r="FO168" s="35"/>
      <c r="FP168" s="35"/>
      <c r="FQ168" s="35"/>
      <c r="FR168" s="35"/>
      <c r="FS168" s="35"/>
      <c r="FT168" s="35"/>
      <c r="FU168" s="35"/>
      <c r="FV168" s="35"/>
      <c r="FW168" s="35"/>
      <c r="FX168" s="35"/>
      <c r="FY168" s="35"/>
      <c r="FZ168" s="35"/>
      <c r="GA168" s="35"/>
      <c r="GB168" s="35"/>
      <c r="GC168" s="35"/>
      <c r="GD168" s="35"/>
      <c r="GE168" s="35"/>
      <c r="GF168" s="35"/>
      <c r="GG168" s="35"/>
      <c r="GH168" s="35"/>
      <c r="GI168" s="35"/>
      <c r="GJ168" s="35"/>
      <c r="GK168" s="35"/>
      <c r="GL168" s="35"/>
      <c r="GM168" s="35"/>
      <c r="GN168" s="35"/>
      <c r="GO168" s="35"/>
      <c r="GP168" s="35"/>
      <c r="GQ168" s="35"/>
      <c r="GR168" s="35"/>
      <c r="GS168" s="35"/>
      <c r="GT168" s="35"/>
      <c r="GU168" s="35"/>
      <c r="GV168" s="35"/>
      <c r="GW168" s="35"/>
      <c r="GX168" s="35"/>
      <c r="GY168" s="35"/>
      <c r="GZ168" s="35"/>
      <c r="HA168" s="35"/>
      <c r="HB168" s="35"/>
      <c r="HC168" s="35"/>
      <c r="HD168" s="35"/>
      <c r="HE168" s="35"/>
      <c r="HF168" s="35"/>
      <c r="HG168" s="35"/>
      <c r="HH168" s="35"/>
      <c r="HI168" s="35"/>
      <c r="HJ168" s="35"/>
      <c r="HK168" s="35"/>
      <c r="HL168" s="35"/>
      <c r="HM168" s="35"/>
      <c r="HN168" s="35"/>
      <c r="HO168" s="35"/>
      <c r="HP168" s="35"/>
      <c r="HQ168" s="35"/>
      <c r="HR168" s="35"/>
      <c r="HS168" s="35"/>
      <c r="HT168" s="35"/>
      <c r="HU168" s="35"/>
      <c r="HV168" s="35"/>
      <c r="HW168" s="35"/>
      <c r="HX168" s="35"/>
      <c r="HY168" s="35"/>
      <c r="HZ168" s="35"/>
      <c r="IA168" s="35"/>
      <c r="IB168" s="35"/>
      <c r="IC168" s="35"/>
      <c r="ID168" s="35"/>
      <c r="IE168" s="35"/>
      <c r="IF168" s="35"/>
      <c r="IG168" s="35"/>
      <c r="IH168" s="35"/>
      <c r="II168" s="35"/>
      <c r="IJ168" s="35"/>
      <c r="IK168" s="35"/>
      <c r="IL168" s="35"/>
      <c r="IM168" s="35"/>
      <c r="IN168" s="35"/>
      <c r="IO168" s="35"/>
      <c r="IP168" s="35"/>
      <c r="IQ168" s="35"/>
      <c r="IR168" s="35"/>
      <c r="IS168" s="35"/>
      <c r="IT168" s="35"/>
      <c r="IU168" s="35"/>
      <c r="IV168" s="35"/>
      <c r="IW168" s="35"/>
      <c r="IX168" s="35"/>
      <c r="IY168" s="35"/>
      <c r="IZ168" s="35"/>
      <c r="JA168" s="35"/>
      <c r="JB168" s="35"/>
      <c r="JC168" s="35"/>
      <c r="JD168" s="35"/>
      <c r="JE168" s="35"/>
      <c r="JF168" s="35"/>
      <c r="JG168" s="35"/>
      <c r="JH168" s="35"/>
      <c r="JI168" s="35"/>
      <c r="JJ168" s="35"/>
      <c r="JK168" s="35"/>
      <c r="JL168" s="35"/>
      <c r="JM168" s="35"/>
      <c r="JN168" s="35"/>
      <c r="JO168" s="35"/>
      <c r="JP168" s="35"/>
      <c r="JQ168" s="35"/>
      <c r="JR168" s="35"/>
      <c r="JS168" s="35"/>
      <c r="JT168" s="35"/>
      <c r="JU168" s="35"/>
      <c r="JV168" s="35"/>
      <c r="JW168" s="35"/>
      <c r="JX168" s="35"/>
      <c r="JY168" s="35"/>
      <c r="JZ168" s="35"/>
      <c r="KA168" s="35"/>
      <c r="KB168" s="35"/>
      <c r="KC168" s="35"/>
      <c r="KD168" s="35"/>
      <c r="KE168" s="35"/>
      <c r="KF168" s="35"/>
      <c r="KG168" s="35"/>
      <c r="KH168" s="35"/>
      <c r="KI168" s="35"/>
      <c r="KJ168" s="35"/>
    </row>
    <row r="169" spans="1:296" s="43" customFormat="1" ht="75.5" thickBot="1" x14ac:dyDescent="0.3">
      <c r="A169" s="325" t="s">
        <v>426</v>
      </c>
      <c r="B169" s="207" t="s">
        <v>421</v>
      </c>
      <c r="C169" s="75">
        <f>SUM('7990NTP-P'!M69*1)</f>
        <v>0</v>
      </c>
      <c r="D169" s="76">
        <f>'7990NTP-P'!C69</f>
        <v>0</v>
      </c>
      <c r="E169" s="23" t="s">
        <v>430</v>
      </c>
      <c r="F169" s="207" t="s">
        <v>431</v>
      </c>
      <c r="G169" s="75">
        <f>SUM('7990NTP-P'!N69*1)</f>
        <v>0</v>
      </c>
      <c r="H169" s="76">
        <f>'7990NTP-P'!D69</f>
        <v>0</v>
      </c>
      <c r="I169" s="23" t="s">
        <v>430</v>
      </c>
      <c r="J169" s="207" t="s">
        <v>431</v>
      </c>
      <c r="K169" s="75">
        <f>SUM('7990NTP-P'!O69*1)</f>
        <v>0</v>
      </c>
      <c r="L169" s="319">
        <f>'7990NTP-P'!E69</f>
        <v>0</v>
      </c>
      <c r="M169" s="326" t="s">
        <v>426</v>
      </c>
      <c r="N169" s="207" t="s">
        <v>421</v>
      </c>
      <c r="O169" s="75">
        <f>SUM('7990NTP-P'!P69*1)</f>
        <v>0</v>
      </c>
      <c r="P169" s="76">
        <f>'7990NTP-P'!F69</f>
        <v>0</v>
      </c>
      <c r="Q169" s="327" t="s">
        <v>426</v>
      </c>
      <c r="R169" s="207" t="s">
        <v>421</v>
      </c>
      <c r="S169" s="75">
        <f>SUM('7990NTP-P'!Q69*1)</f>
        <v>0</v>
      </c>
      <c r="T169" s="319">
        <f>'7990NTP-P'!G69</f>
        <v>0</v>
      </c>
      <c r="U169" s="326" t="s">
        <v>426</v>
      </c>
      <c r="V169" s="207" t="s">
        <v>421</v>
      </c>
      <c r="W169" s="75">
        <f>SUM('7990NTP-P'!R69*1)</f>
        <v>0</v>
      </c>
      <c r="X169" s="76">
        <f>'7990NTP-P'!H69</f>
        <v>0</v>
      </c>
      <c r="Y169" s="327" t="s">
        <v>426</v>
      </c>
      <c r="Z169" s="207" t="s">
        <v>421</v>
      </c>
      <c r="AA169" s="75">
        <f>SUM('7990NTP-P'!S69*1)</f>
        <v>0</v>
      </c>
      <c r="AB169" s="76">
        <f>'7990NTP-P'!I69</f>
        <v>0</v>
      </c>
      <c r="AC169" s="327" t="s">
        <v>426</v>
      </c>
      <c r="AD169" s="207" t="s">
        <v>421</v>
      </c>
      <c r="AE169" s="75">
        <f>SUM('7990NTP-P'!T69*1)</f>
        <v>0</v>
      </c>
      <c r="AF169" s="76">
        <f>'7990NTP-P'!J69</f>
        <v>0</v>
      </c>
      <c r="AG169" s="327" t="s">
        <v>426</v>
      </c>
      <c r="AH169" s="207" t="s">
        <v>421</v>
      </c>
      <c r="AI169" s="75">
        <f>SUM('7990NTP-P'!U69*1)</f>
        <v>0</v>
      </c>
      <c r="AJ169" s="76">
        <f>'7990NTP-P'!K69</f>
        <v>0</v>
      </c>
      <c r="AK169" s="63">
        <f>IF(C169+G169+K169+O169+S169+W169+AA169&gt;0,C169+G169+K169+O169+S169+W169+AA169+AE169+AI169,0)</f>
        <v>0</v>
      </c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  <c r="ER169" s="35"/>
      <c r="ES169" s="35"/>
      <c r="ET169" s="35"/>
      <c r="EU169" s="35"/>
      <c r="EV169" s="35"/>
      <c r="EW169" s="35"/>
      <c r="EX169" s="35"/>
      <c r="EY169" s="35"/>
      <c r="EZ169" s="35"/>
      <c r="FA169" s="35"/>
      <c r="FB169" s="35"/>
      <c r="FC169" s="35"/>
      <c r="FD169" s="35"/>
      <c r="FE169" s="35"/>
      <c r="FF169" s="35"/>
      <c r="FG169" s="35"/>
      <c r="FH169" s="35"/>
      <c r="FI169" s="35"/>
      <c r="FJ169" s="35"/>
      <c r="FK169" s="35"/>
      <c r="FL169" s="35"/>
      <c r="FM169" s="35"/>
      <c r="FN169" s="35"/>
      <c r="FO169" s="35"/>
      <c r="FP169" s="35"/>
      <c r="FQ169" s="35"/>
      <c r="FR169" s="35"/>
      <c r="FS169" s="35"/>
      <c r="FT169" s="35"/>
      <c r="FU169" s="35"/>
      <c r="FV169" s="35"/>
      <c r="FW169" s="35"/>
      <c r="FX169" s="35"/>
      <c r="FY169" s="35"/>
      <c r="FZ169" s="35"/>
      <c r="GA169" s="35"/>
      <c r="GB169" s="35"/>
      <c r="GC169" s="35"/>
      <c r="GD169" s="35"/>
      <c r="GE169" s="35"/>
      <c r="GF169" s="35"/>
      <c r="GG169" s="35"/>
      <c r="GH169" s="35"/>
      <c r="GI169" s="35"/>
      <c r="GJ169" s="35"/>
      <c r="GK169" s="35"/>
      <c r="GL169" s="35"/>
      <c r="GM169" s="35"/>
      <c r="GN169" s="35"/>
      <c r="GO169" s="35"/>
      <c r="GP169" s="35"/>
      <c r="GQ169" s="35"/>
      <c r="GR169" s="35"/>
      <c r="GS169" s="35"/>
      <c r="GT169" s="35"/>
      <c r="GU169" s="35"/>
      <c r="GV169" s="35"/>
      <c r="GW169" s="35"/>
      <c r="GX169" s="35"/>
      <c r="GY169" s="35"/>
      <c r="GZ169" s="35"/>
      <c r="HA169" s="35"/>
      <c r="HB169" s="35"/>
      <c r="HC169" s="35"/>
      <c r="HD169" s="35"/>
      <c r="HE169" s="35"/>
      <c r="HF169" s="35"/>
      <c r="HG169" s="35"/>
      <c r="HH169" s="35"/>
      <c r="HI169" s="35"/>
      <c r="HJ169" s="35"/>
      <c r="HK169" s="35"/>
      <c r="HL169" s="35"/>
      <c r="HM169" s="35"/>
      <c r="HN169" s="35"/>
      <c r="HO169" s="35"/>
      <c r="HP169" s="35"/>
      <c r="HQ169" s="35"/>
      <c r="HR169" s="35"/>
      <c r="HS169" s="35"/>
      <c r="HT169" s="35"/>
      <c r="HU169" s="35"/>
      <c r="HV169" s="35"/>
      <c r="HW169" s="35"/>
      <c r="HX169" s="35"/>
      <c r="HY169" s="35"/>
      <c r="HZ169" s="35"/>
      <c r="IA169" s="35"/>
      <c r="IB169" s="35"/>
      <c r="IC169" s="35"/>
      <c r="ID169" s="35"/>
      <c r="IE169" s="35"/>
      <c r="IF169" s="35"/>
      <c r="IG169" s="35"/>
      <c r="IH169" s="35"/>
      <c r="II169" s="35"/>
      <c r="IJ169" s="35"/>
      <c r="IK169" s="35"/>
      <c r="IL169" s="35"/>
      <c r="IM169" s="35"/>
      <c r="IN169" s="35"/>
      <c r="IO169" s="35"/>
      <c r="IP169" s="35"/>
      <c r="IQ169" s="35"/>
      <c r="IR169" s="35"/>
      <c r="IS169" s="35"/>
      <c r="IT169" s="35"/>
      <c r="IU169" s="35"/>
      <c r="IV169" s="35"/>
      <c r="IW169" s="35"/>
      <c r="IX169" s="35"/>
      <c r="IY169" s="35"/>
      <c r="IZ169" s="35"/>
      <c r="JA169" s="35"/>
      <c r="JB169" s="35"/>
      <c r="JC169" s="35"/>
      <c r="JD169" s="35"/>
      <c r="JE169" s="35"/>
      <c r="JF169" s="35"/>
      <c r="JG169" s="35"/>
      <c r="JH169" s="35"/>
      <c r="JI169" s="35"/>
      <c r="JJ169" s="35"/>
      <c r="JK169" s="35"/>
      <c r="JL169" s="35"/>
      <c r="JM169" s="35"/>
      <c r="JN169" s="35"/>
      <c r="JO169" s="35"/>
      <c r="JP169" s="35"/>
      <c r="JQ169" s="35"/>
      <c r="JR169" s="35"/>
      <c r="JS169" s="35"/>
      <c r="JT169" s="35"/>
      <c r="JU169" s="35"/>
      <c r="JV169" s="35"/>
      <c r="JW169" s="35"/>
      <c r="JX169" s="35"/>
      <c r="JY169" s="35"/>
      <c r="JZ169" s="35"/>
      <c r="KA169" s="35"/>
      <c r="KB169" s="35"/>
      <c r="KC169" s="35"/>
      <c r="KD169" s="35"/>
      <c r="KE169" s="35"/>
      <c r="KF169" s="35"/>
      <c r="KG169" s="35"/>
      <c r="KH169" s="35"/>
      <c r="KI169" s="35"/>
      <c r="KJ169" s="35"/>
    </row>
    <row r="170" spans="1:296" s="43" customFormat="1" ht="51" hidden="1" thickBot="1" x14ac:dyDescent="0.35">
      <c r="A170" s="80" t="s">
        <v>316</v>
      </c>
      <c r="B170" s="12" t="s">
        <v>317</v>
      </c>
      <c r="C170" s="75" t="e">
        <f>ROUNDUP('7990NTP-P'!#REF!*0.235,2)</f>
        <v>#REF!</v>
      </c>
      <c r="D170" s="69"/>
      <c r="E170" s="81" t="s">
        <v>316</v>
      </c>
      <c r="F170" s="61" t="s">
        <v>317</v>
      </c>
      <c r="G170" s="75" t="e">
        <f>ROUNDUP('7990NTP-P'!#REF!*0.235,2)</f>
        <v>#REF!</v>
      </c>
      <c r="H170" s="69"/>
      <c r="I170" s="81" t="s">
        <v>316</v>
      </c>
      <c r="J170" s="61" t="s">
        <v>317</v>
      </c>
      <c r="K170" s="75" t="e">
        <f>ROUNDUP('7990NTP-P'!#REF!*0.235,2)</f>
        <v>#REF!</v>
      </c>
      <c r="L170" s="69"/>
      <c r="M170" s="81" t="s">
        <v>316</v>
      </c>
      <c r="N170" s="61" t="s">
        <v>317</v>
      </c>
      <c r="O170" s="311" t="e">
        <f>ROUNDUP('7990NTP-P'!#REF!*0.235,2)</f>
        <v>#REF!</v>
      </c>
      <c r="P170" s="85"/>
      <c r="Q170" s="81" t="s">
        <v>316</v>
      </c>
      <c r="R170" s="61" t="s">
        <v>317</v>
      </c>
      <c r="S170" s="311" t="e">
        <f>ROUNDUP('7990NTP-P'!#REF!*0.235,2)</f>
        <v>#REF!</v>
      </c>
      <c r="T170" s="85"/>
      <c r="U170" s="81" t="s">
        <v>316</v>
      </c>
      <c r="V170" s="61" t="s">
        <v>317</v>
      </c>
      <c r="W170" s="75" t="e">
        <f>ROUNDUP('7990NTP-P'!#REF!*0.235,2)</f>
        <v>#REF!</v>
      </c>
      <c r="X170" s="311"/>
      <c r="Y170" s="81" t="s">
        <v>316</v>
      </c>
      <c r="Z170" s="61" t="s">
        <v>317</v>
      </c>
      <c r="AA170" s="75" t="e">
        <f>ROUNDUP('7990NTP-P'!#REF!*0.235,2)</f>
        <v>#REF!</v>
      </c>
      <c r="AB170" s="69"/>
      <c r="AC170" s="81" t="s">
        <v>316</v>
      </c>
      <c r="AD170" s="61" t="s">
        <v>317</v>
      </c>
      <c r="AE170" s="75" t="e">
        <f>ROUNDUP('7990NTP-P'!#REF!*0.235,2)</f>
        <v>#REF!</v>
      </c>
      <c r="AF170" s="69"/>
      <c r="AG170" s="81" t="s">
        <v>316</v>
      </c>
      <c r="AH170" s="61" t="s">
        <v>317</v>
      </c>
      <c r="AI170" s="75" t="e">
        <f>ROUNDUP('7990NTP-P'!#REF!*0.235,2)</f>
        <v>#REF!</v>
      </c>
      <c r="AJ170" s="69"/>
      <c r="AK170" s="63" t="e">
        <f t="shared" ref="AK170:AK202" si="0">IF(C170+G170+K170+O170+S170+W170+AA170&gt;0,C170+G170+K170+O170+S170+W170+AA170,0)</f>
        <v>#REF!</v>
      </c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  <c r="EW170" s="35"/>
      <c r="EX170" s="35"/>
      <c r="EY170" s="35"/>
      <c r="EZ170" s="35"/>
      <c r="FA170" s="35"/>
      <c r="FB170" s="35"/>
      <c r="FC170" s="35"/>
      <c r="FD170" s="35"/>
      <c r="FE170" s="35"/>
      <c r="FF170" s="35"/>
      <c r="FG170" s="35"/>
      <c r="FH170" s="35"/>
      <c r="FI170" s="35"/>
      <c r="FJ170" s="35"/>
      <c r="FK170" s="35"/>
      <c r="FL170" s="35"/>
      <c r="FM170" s="35"/>
      <c r="FN170" s="35"/>
      <c r="FO170" s="35"/>
      <c r="FP170" s="35"/>
      <c r="FQ170" s="35"/>
      <c r="FR170" s="35"/>
      <c r="FS170" s="35"/>
      <c r="FT170" s="35"/>
      <c r="FU170" s="35"/>
      <c r="FV170" s="35"/>
      <c r="FW170" s="35"/>
      <c r="FX170" s="35"/>
      <c r="FY170" s="35"/>
      <c r="FZ170" s="35"/>
      <c r="GA170" s="35"/>
      <c r="GB170" s="35"/>
      <c r="GC170" s="35"/>
      <c r="GD170" s="35"/>
      <c r="GE170" s="35"/>
      <c r="GF170" s="35"/>
      <c r="GG170" s="35"/>
      <c r="GH170" s="35"/>
      <c r="GI170" s="35"/>
      <c r="GJ170" s="35"/>
      <c r="GK170" s="35"/>
      <c r="GL170" s="35"/>
      <c r="GM170" s="35"/>
      <c r="GN170" s="35"/>
      <c r="GO170" s="35"/>
      <c r="GP170" s="35"/>
      <c r="GQ170" s="35"/>
      <c r="GR170" s="35"/>
      <c r="GS170" s="35"/>
      <c r="GT170" s="35"/>
      <c r="GU170" s="35"/>
      <c r="GV170" s="35"/>
      <c r="GW170" s="35"/>
      <c r="GX170" s="35"/>
      <c r="GY170" s="35"/>
      <c r="GZ170" s="35"/>
      <c r="HA170" s="35"/>
      <c r="HB170" s="35"/>
      <c r="HC170" s="35"/>
      <c r="HD170" s="35"/>
      <c r="HE170" s="35"/>
      <c r="HF170" s="35"/>
      <c r="HG170" s="35"/>
      <c r="HH170" s="35"/>
      <c r="HI170" s="35"/>
      <c r="HJ170" s="35"/>
      <c r="HK170" s="35"/>
      <c r="HL170" s="35"/>
      <c r="HM170" s="35"/>
      <c r="HN170" s="35"/>
      <c r="HO170" s="35"/>
      <c r="HP170" s="35"/>
      <c r="HQ170" s="35"/>
      <c r="HR170" s="35"/>
      <c r="HS170" s="35"/>
      <c r="HT170" s="35"/>
      <c r="HU170" s="35"/>
      <c r="HV170" s="35"/>
      <c r="HW170" s="35"/>
      <c r="HX170" s="35"/>
      <c r="HY170" s="35"/>
      <c r="HZ170" s="35"/>
      <c r="IA170" s="35"/>
      <c r="IB170" s="35"/>
      <c r="IC170" s="35"/>
      <c r="ID170" s="35"/>
      <c r="IE170" s="35"/>
      <c r="IF170" s="35"/>
      <c r="IG170" s="35"/>
      <c r="IH170" s="35"/>
      <c r="II170" s="35"/>
      <c r="IJ170" s="35"/>
      <c r="IK170" s="35"/>
      <c r="IL170" s="35"/>
      <c r="IM170" s="35"/>
      <c r="IN170" s="35"/>
      <c r="IO170" s="35"/>
      <c r="IP170" s="35"/>
      <c r="IQ170" s="35"/>
      <c r="IR170" s="35"/>
      <c r="IS170" s="35"/>
      <c r="IT170" s="35"/>
      <c r="IU170" s="35"/>
      <c r="IV170" s="35"/>
      <c r="IW170" s="35"/>
      <c r="IX170" s="35"/>
      <c r="IY170" s="35"/>
      <c r="IZ170" s="35"/>
      <c r="JA170" s="35"/>
      <c r="JB170" s="35"/>
      <c r="JC170" s="35"/>
      <c r="JD170" s="35"/>
      <c r="JE170" s="35"/>
      <c r="JF170" s="35"/>
      <c r="JG170" s="35"/>
      <c r="JH170" s="35"/>
      <c r="JI170" s="35"/>
      <c r="JJ170" s="35"/>
      <c r="JK170" s="35"/>
      <c r="JL170" s="35"/>
      <c r="JM170" s="35"/>
      <c r="JN170" s="35"/>
      <c r="JO170" s="35"/>
      <c r="JP170" s="35"/>
      <c r="JQ170" s="35"/>
      <c r="JR170" s="35"/>
      <c r="JS170" s="35"/>
      <c r="JT170" s="35"/>
      <c r="JU170" s="35"/>
      <c r="JV170" s="35"/>
      <c r="JW170" s="35"/>
      <c r="JX170" s="35"/>
      <c r="JY170" s="35"/>
      <c r="JZ170" s="35"/>
      <c r="KA170" s="35"/>
      <c r="KB170" s="35"/>
      <c r="KC170" s="35"/>
      <c r="KD170" s="35"/>
      <c r="KE170" s="35"/>
      <c r="KF170" s="35"/>
      <c r="KG170" s="35"/>
      <c r="KH170" s="35"/>
      <c r="KI170" s="35"/>
      <c r="KJ170" s="35"/>
    </row>
    <row r="171" spans="1:296" s="43" customFormat="1" ht="13.5" hidden="1" thickBot="1" x14ac:dyDescent="0.35">
      <c r="A171" s="80"/>
      <c r="B171" s="12"/>
      <c r="C171" s="68"/>
      <c r="D171" s="69"/>
      <c r="E171" s="24"/>
      <c r="F171" s="61"/>
      <c r="G171" s="68"/>
      <c r="H171" s="69"/>
      <c r="I171" s="24"/>
      <c r="J171" s="83"/>
      <c r="K171" s="68"/>
      <c r="L171" s="69"/>
      <c r="M171" s="24"/>
      <c r="N171" s="84"/>
      <c r="O171" s="85"/>
      <c r="P171" s="85"/>
      <c r="Q171" s="86"/>
      <c r="R171" s="61"/>
      <c r="S171" s="85"/>
      <c r="T171" s="85"/>
      <c r="U171" s="86"/>
      <c r="V171" s="61"/>
      <c r="W171" s="75"/>
      <c r="X171" s="311"/>
      <c r="Y171" s="88"/>
      <c r="Z171" s="89"/>
      <c r="AA171" s="87"/>
      <c r="AB171" s="69"/>
      <c r="AC171" s="88"/>
      <c r="AD171" s="89"/>
      <c r="AE171" s="87"/>
      <c r="AF171" s="69"/>
      <c r="AG171" s="88"/>
      <c r="AH171" s="89"/>
      <c r="AI171" s="87"/>
      <c r="AJ171" s="69"/>
      <c r="AK171" s="63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  <c r="ER171" s="35"/>
      <c r="ES171" s="35"/>
      <c r="ET171" s="35"/>
      <c r="EU171" s="35"/>
      <c r="EV171" s="35"/>
      <c r="EW171" s="35"/>
      <c r="EX171" s="35"/>
      <c r="EY171" s="35"/>
      <c r="EZ171" s="35"/>
      <c r="FA171" s="35"/>
      <c r="FB171" s="35"/>
      <c r="FC171" s="35"/>
      <c r="FD171" s="35"/>
      <c r="FE171" s="35"/>
      <c r="FF171" s="35"/>
      <c r="FG171" s="35"/>
      <c r="FH171" s="35"/>
      <c r="FI171" s="35"/>
      <c r="FJ171" s="35"/>
      <c r="FK171" s="35"/>
      <c r="FL171" s="35"/>
      <c r="FM171" s="35"/>
      <c r="FN171" s="35"/>
      <c r="FO171" s="35"/>
      <c r="FP171" s="35"/>
      <c r="FQ171" s="35"/>
      <c r="FR171" s="35"/>
      <c r="FS171" s="35"/>
      <c r="FT171" s="35"/>
      <c r="FU171" s="35"/>
      <c r="FV171" s="35"/>
      <c r="FW171" s="35"/>
      <c r="FX171" s="35"/>
      <c r="FY171" s="35"/>
      <c r="FZ171" s="35"/>
      <c r="GA171" s="35"/>
      <c r="GB171" s="35"/>
      <c r="GC171" s="35"/>
      <c r="GD171" s="35"/>
      <c r="GE171" s="35"/>
      <c r="GF171" s="35"/>
      <c r="GG171" s="35"/>
      <c r="GH171" s="35"/>
      <c r="GI171" s="35"/>
      <c r="GJ171" s="35"/>
      <c r="GK171" s="35"/>
      <c r="GL171" s="35"/>
      <c r="GM171" s="35"/>
      <c r="GN171" s="35"/>
      <c r="GO171" s="35"/>
      <c r="GP171" s="35"/>
      <c r="GQ171" s="35"/>
      <c r="GR171" s="35"/>
      <c r="GS171" s="35"/>
      <c r="GT171" s="35"/>
      <c r="GU171" s="35"/>
      <c r="GV171" s="35"/>
      <c r="GW171" s="35"/>
      <c r="GX171" s="35"/>
      <c r="GY171" s="35"/>
      <c r="GZ171" s="35"/>
      <c r="HA171" s="35"/>
      <c r="HB171" s="35"/>
      <c r="HC171" s="35"/>
      <c r="HD171" s="35"/>
      <c r="HE171" s="35"/>
      <c r="HF171" s="35"/>
      <c r="HG171" s="35"/>
      <c r="HH171" s="35"/>
      <c r="HI171" s="35"/>
      <c r="HJ171" s="35"/>
      <c r="HK171" s="35"/>
      <c r="HL171" s="35"/>
      <c r="HM171" s="35"/>
      <c r="HN171" s="35"/>
      <c r="HO171" s="35"/>
      <c r="HP171" s="35"/>
      <c r="HQ171" s="35"/>
      <c r="HR171" s="35"/>
      <c r="HS171" s="35"/>
      <c r="HT171" s="35"/>
      <c r="HU171" s="35"/>
      <c r="HV171" s="35"/>
      <c r="HW171" s="35"/>
      <c r="HX171" s="35"/>
      <c r="HY171" s="35"/>
      <c r="HZ171" s="35"/>
      <c r="IA171" s="35"/>
      <c r="IB171" s="35"/>
      <c r="IC171" s="35"/>
      <c r="ID171" s="35"/>
      <c r="IE171" s="35"/>
      <c r="IF171" s="35"/>
      <c r="IG171" s="35"/>
      <c r="IH171" s="35"/>
      <c r="II171" s="35"/>
      <c r="IJ171" s="35"/>
      <c r="IK171" s="35"/>
      <c r="IL171" s="35"/>
      <c r="IM171" s="35"/>
      <c r="IN171" s="35"/>
      <c r="IO171" s="35"/>
      <c r="IP171" s="35"/>
      <c r="IQ171" s="35"/>
      <c r="IR171" s="35"/>
      <c r="IS171" s="35"/>
      <c r="IT171" s="35"/>
      <c r="IU171" s="35"/>
      <c r="IV171" s="35"/>
      <c r="IW171" s="35"/>
      <c r="IX171" s="35"/>
      <c r="IY171" s="35"/>
      <c r="IZ171" s="35"/>
      <c r="JA171" s="35"/>
      <c r="JB171" s="35"/>
      <c r="JC171" s="35"/>
      <c r="JD171" s="35"/>
      <c r="JE171" s="35"/>
      <c r="JF171" s="35"/>
      <c r="JG171" s="35"/>
      <c r="JH171" s="35"/>
      <c r="JI171" s="35"/>
      <c r="JJ171" s="35"/>
      <c r="JK171" s="35"/>
      <c r="JL171" s="35"/>
      <c r="JM171" s="35"/>
      <c r="JN171" s="35"/>
      <c r="JO171" s="35"/>
      <c r="JP171" s="35"/>
      <c r="JQ171" s="35"/>
      <c r="JR171" s="35"/>
      <c r="JS171" s="35"/>
      <c r="JT171" s="35"/>
      <c r="JU171" s="35"/>
      <c r="JV171" s="35"/>
      <c r="JW171" s="35"/>
      <c r="JX171" s="35"/>
      <c r="JY171" s="35"/>
      <c r="JZ171" s="35"/>
      <c r="KA171" s="35"/>
      <c r="KB171" s="35"/>
      <c r="KC171" s="35"/>
      <c r="KD171" s="35"/>
      <c r="KE171" s="35"/>
      <c r="KF171" s="35"/>
      <c r="KG171" s="35"/>
      <c r="KH171" s="35"/>
      <c r="KI171" s="35"/>
      <c r="KJ171" s="35"/>
    </row>
    <row r="172" spans="1:296" s="43" customFormat="1" ht="63" hidden="1" thickBot="1" x14ac:dyDescent="0.3">
      <c r="A172" s="80" t="s">
        <v>318</v>
      </c>
      <c r="B172" s="12" t="s">
        <v>272</v>
      </c>
      <c r="C172" s="75">
        <f>ROUNDDOWN('7990NTP-P'!$M$58-('7990NTP-P'!$M$58*0.1916),2)</f>
        <v>0</v>
      </c>
      <c r="D172" s="76">
        <f>'7990NTP-P'!C58</f>
        <v>0</v>
      </c>
      <c r="E172" s="81" t="s">
        <v>318</v>
      </c>
      <c r="F172" s="61" t="s">
        <v>272</v>
      </c>
      <c r="G172" s="75">
        <f>ROUNDDOWN('7990NTP-P'!$N$58-('7990NTP-P'!$N$58*0.1916),2)</f>
        <v>0</v>
      </c>
      <c r="H172" s="76">
        <f>'7990NTP-P'!D58</f>
        <v>0</v>
      </c>
      <c r="I172" s="81" t="s">
        <v>318</v>
      </c>
      <c r="J172" s="61" t="s">
        <v>272</v>
      </c>
      <c r="K172" s="75">
        <f>ROUNDDOWN('7990NTP-P'!$O$58-('7990NTP-P'!$O$58*0.1916),2)</f>
        <v>0</v>
      </c>
      <c r="L172" s="76">
        <f>'7990NTP-P'!E58</f>
        <v>0</v>
      </c>
      <c r="M172" s="81" t="s">
        <v>318</v>
      </c>
      <c r="N172" s="61" t="s">
        <v>272</v>
      </c>
      <c r="O172" s="311">
        <f>ROUNDDOWN('7990NTP-P'!P58-('7990NTP-P'!P58*0.1916),2)</f>
        <v>0</v>
      </c>
      <c r="P172" s="76">
        <f>'7990NTP-P'!F58</f>
        <v>0</v>
      </c>
      <c r="Q172" s="81" t="s">
        <v>318</v>
      </c>
      <c r="R172" s="61" t="s">
        <v>272</v>
      </c>
      <c r="S172" s="311">
        <f>ROUNDDOWN('7990NTP-P'!Q58-('7990NTP-P'!Q58*0.1916),2)</f>
        <v>0</v>
      </c>
      <c r="T172" s="76">
        <f>'7990NTP-P'!G58</f>
        <v>0</v>
      </c>
      <c r="U172" s="81" t="s">
        <v>318</v>
      </c>
      <c r="V172" s="61" t="s">
        <v>272</v>
      </c>
      <c r="W172" s="75">
        <f>ROUNDDOWN('7990NTP-P'!R58-('7990NTP-P'!R58*0.1916),2)</f>
        <v>0</v>
      </c>
      <c r="X172" s="76">
        <f>'7990NTP-P'!H58</f>
        <v>0</v>
      </c>
      <c r="Y172" s="81" t="s">
        <v>318</v>
      </c>
      <c r="Z172" s="61" t="s">
        <v>272</v>
      </c>
      <c r="AA172" s="75">
        <f>ROUNDDOWN('7990NTP-P'!S58-('7990NTP-P'!S58*0.1916),2)</f>
        <v>0</v>
      </c>
      <c r="AB172" s="76">
        <f>'7990NTP-P'!I58</f>
        <v>0</v>
      </c>
      <c r="AC172" s="81" t="s">
        <v>318</v>
      </c>
      <c r="AD172" s="61" t="s">
        <v>272</v>
      </c>
      <c r="AE172" s="75">
        <f>ROUNDDOWN('7990NTP-P'!W58-('7990NTP-P'!W58*0.1916),2)</f>
        <v>0</v>
      </c>
      <c r="AF172" s="76">
        <f>'7990NTP-P'!M58</f>
        <v>0</v>
      </c>
      <c r="AG172" s="81" t="s">
        <v>318</v>
      </c>
      <c r="AH172" s="61" t="s">
        <v>272</v>
      </c>
      <c r="AI172" s="75">
        <f>ROUNDDOWN('7990NTP-P'!AA58-('7990NTP-P'!AA58*0.1916),2)</f>
        <v>0</v>
      </c>
      <c r="AJ172" s="76">
        <f>'7990NTP-P'!Q58</f>
        <v>0</v>
      </c>
      <c r="AK172" s="63">
        <f t="shared" si="0"/>
        <v>0</v>
      </c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  <c r="ER172" s="35"/>
      <c r="ES172" s="35"/>
      <c r="ET172" s="35"/>
      <c r="EU172" s="35"/>
      <c r="EV172" s="35"/>
      <c r="EW172" s="35"/>
      <c r="EX172" s="35"/>
      <c r="EY172" s="35"/>
      <c r="EZ172" s="35"/>
      <c r="FA172" s="35"/>
      <c r="FB172" s="35"/>
      <c r="FC172" s="35"/>
      <c r="FD172" s="35"/>
      <c r="FE172" s="35"/>
      <c r="FF172" s="35"/>
      <c r="FG172" s="35"/>
      <c r="FH172" s="35"/>
      <c r="FI172" s="35"/>
      <c r="FJ172" s="35"/>
      <c r="FK172" s="35"/>
      <c r="FL172" s="35"/>
      <c r="FM172" s="35"/>
      <c r="FN172" s="35"/>
      <c r="FO172" s="35"/>
      <c r="FP172" s="35"/>
      <c r="FQ172" s="35"/>
      <c r="FR172" s="35"/>
      <c r="FS172" s="35"/>
      <c r="FT172" s="35"/>
      <c r="FU172" s="35"/>
      <c r="FV172" s="35"/>
      <c r="FW172" s="35"/>
      <c r="FX172" s="35"/>
      <c r="FY172" s="35"/>
      <c r="FZ172" s="35"/>
      <c r="GA172" s="35"/>
      <c r="GB172" s="35"/>
      <c r="GC172" s="35"/>
      <c r="GD172" s="35"/>
      <c r="GE172" s="35"/>
      <c r="GF172" s="35"/>
      <c r="GG172" s="35"/>
      <c r="GH172" s="35"/>
      <c r="GI172" s="35"/>
      <c r="GJ172" s="35"/>
      <c r="GK172" s="35"/>
      <c r="GL172" s="35"/>
      <c r="GM172" s="35"/>
      <c r="GN172" s="35"/>
      <c r="GO172" s="35"/>
      <c r="GP172" s="35"/>
      <c r="GQ172" s="35"/>
      <c r="GR172" s="35"/>
      <c r="GS172" s="35"/>
      <c r="GT172" s="35"/>
      <c r="GU172" s="35"/>
      <c r="GV172" s="35"/>
      <c r="GW172" s="35"/>
      <c r="GX172" s="35"/>
      <c r="GY172" s="35"/>
      <c r="GZ172" s="35"/>
      <c r="HA172" s="35"/>
      <c r="HB172" s="35"/>
      <c r="HC172" s="35"/>
      <c r="HD172" s="35"/>
      <c r="HE172" s="35"/>
      <c r="HF172" s="35"/>
      <c r="HG172" s="35"/>
      <c r="HH172" s="35"/>
      <c r="HI172" s="35"/>
      <c r="HJ172" s="35"/>
      <c r="HK172" s="35"/>
      <c r="HL172" s="35"/>
      <c r="HM172" s="35"/>
      <c r="HN172" s="35"/>
      <c r="HO172" s="35"/>
      <c r="HP172" s="35"/>
      <c r="HQ172" s="35"/>
      <c r="HR172" s="35"/>
      <c r="HS172" s="35"/>
      <c r="HT172" s="35"/>
      <c r="HU172" s="35"/>
      <c r="HV172" s="35"/>
      <c r="HW172" s="35"/>
      <c r="HX172" s="35"/>
      <c r="HY172" s="35"/>
      <c r="HZ172" s="35"/>
      <c r="IA172" s="35"/>
      <c r="IB172" s="35"/>
      <c r="IC172" s="35"/>
      <c r="ID172" s="35"/>
      <c r="IE172" s="35"/>
      <c r="IF172" s="35"/>
      <c r="IG172" s="35"/>
      <c r="IH172" s="35"/>
      <c r="II172" s="35"/>
      <c r="IJ172" s="35"/>
      <c r="IK172" s="35"/>
      <c r="IL172" s="35"/>
      <c r="IM172" s="35"/>
      <c r="IN172" s="35"/>
      <c r="IO172" s="35"/>
      <c r="IP172" s="35"/>
      <c r="IQ172" s="35"/>
      <c r="IR172" s="35"/>
      <c r="IS172" s="35"/>
      <c r="IT172" s="35"/>
      <c r="IU172" s="35"/>
      <c r="IV172" s="35"/>
      <c r="IW172" s="35"/>
      <c r="IX172" s="35"/>
      <c r="IY172" s="35"/>
      <c r="IZ172" s="35"/>
      <c r="JA172" s="35"/>
      <c r="JB172" s="35"/>
      <c r="JC172" s="35"/>
      <c r="JD172" s="35"/>
      <c r="JE172" s="35"/>
      <c r="JF172" s="35"/>
      <c r="JG172" s="35"/>
      <c r="JH172" s="35"/>
      <c r="JI172" s="35"/>
      <c r="JJ172" s="35"/>
      <c r="JK172" s="35"/>
      <c r="JL172" s="35"/>
      <c r="JM172" s="35"/>
      <c r="JN172" s="35"/>
      <c r="JO172" s="35"/>
      <c r="JP172" s="35"/>
      <c r="JQ172" s="35"/>
      <c r="JR172" s="35"/>
      <c r="JS172" s="35"/>
      <c r="JT172" s="35"/>
      <c r="JU172" s="35"/>
      <c r="JV172" s="35"/>
      <c r="JW172" s="35"/>
      <c r="JX172" s="35"/>
      <c r="JY172" s="35"/>
      <c r="JZ172" s="35"/>
      <c r="KA172" s="35"/>
      <c r="KB172" s="35"/>
      <c r="KC172" s="35"/>
      <c r="KD172" s="35"/>
      <c r="KE172" s="35"/>
      <c r="KF172" s="35"/>
      <c r="KG172" s="35"/>
      <c r="KH172" s="35"/>
      <c r="KI172" s="35"/>
      <c r="KJ172" s="35"/>
    </row>
    <row r="173" spans="1:296" s="43" customFormat="1" ht="63.5" hidden="1" thickBot="1" x14ac:dyDescent="0.35">
      <c r="A173" s="80" t="s">
        <v>319</v>
      </c>
      <c r="B173" s="12" t="s">
        <v>320</v>
      </c>
      <c r="C173" s="75">
        <f>ROUNDUP('7990NTP-P'!$M$58*0.1916,2)</f>
        <v>0</v>
      </c>
      <c r="D173" s="69"/>
      <c r="E173" s="81" t="s">
        <v>319</v>
      </c>
      <c r="F173" s="61" t="s">
        <v>320</v>
      </c>
      <c r="G173" s="75">
        <f>ROUNDUP('7990NTP-P'!$N$58*0.1916,2)</f>
        <v>0</v>
      </c>
      <c r="H173" s="69"/>
      <c r="I173" s="81" t="s">
        <v>319</v>
      </c>
      <c r="J173" s="61" t="s">
        <v>320</v>
      </c>
      <c r="K173" s="75">
        <f>ROUNDUP('7990NTP-P'!$O$58*0.1916,2)</f>
        <v>0</v>
      </c>
      <c r="L173" s="69"/>
      <c r="M173" s="81" t="s">
        <v>319</v>
      </c>
      <c r="N173" s="61" t="s">
        <v>320</v>
      </c>
      <c r="O173" s="311">
        <f>ROUNDUP('7990NTP-P'!P58*0.1916,2)</f>
        <v>0</v>
      </c>
      <c r="P173" s="85"/>
      <c r="Q173" s="81" t="s">
        <v>319</v>
      </c>
      <c r="R173" s="61" t="s">
        <v>320</v>
      </c>
      <c r="S173" s="311">
        <f>ROUNDUP('7990NTP-P'!Q58*0.1916,2)</f>
        <v>0</v>
      </c>
      <c r="T173" s="85"/>
      <c r="U173" s="81" t="s">
        <v>319</v>
      </c>
      <c r="V173" s="61" t="s">
        <v>320</v>
      </c>
      <c r="W173" s="75">
        <f>ROUNDUP('7990NTP-P'!R58*0.1916,2)</f>
        <v>0</v>
      </c>
      <c r="X173" s="69"/>
      <c r="Y173" s="81" t="s">
        <v>319</v>
      </c>
      <c r="Z173" s="61" t="s">
        <v>320</v>
      </c>
      <c r="AA173" s="75">
        <f>ROUNDUP('7990NTP-P'!S58*0.1916,2)</f>
        <v>0</v>
      </c>
      <c r="AB173" s="69"/>
      <c r="AC173" s="81" t="s">
        <v>319</v>
      </c>
      <c r="AD173" s="61" t="s">
        <v>320</v>
      </c>
      <c r="AE173" s="75">
        <f>ROUNDUP('7990NTP-P'!W58*0.1916,2)</f>
        <v>0</v>
      </c>
      <c r="AF173" s="69"/>
      <c r="AG173" s="81" t="s">
        <v>319</v>
      </c>
      <c r="AH173" s="61" t="s">
        <v>320</v>
      </c>
      <c r="AI173" s="75">
        <f>ROUNDUP('7990NTP-P'!AA58*0.1916,2)</f>
        <v>0</v>
      </c>
      <c r="AJ173" s="69"/>
      <c r="AK173" s="63">
        <f t="shared" si="0"/>
        <v>0</v>
      </c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  <c r="ER173" s="35"/>
      <c r="ES173" s="35"/>
      <c r="ET173" s="35"/>
      <c r="EU173" s="35"/>
      <c r="EV173" s="35"/>
      <c r="EW173" s="35"/>
      <c r="EX173" s="35"/>
      <c r="EY173" s="35"/>
      <c r="EZ173" s="35"/>
      <c r="FA173" s="35"/>
      <c r="FB173" s="35"/>
      <c r="FC173" s="35"/>
      <c r="FD173" s="35"/>
      <c r="FE173" s="35"/>
      <c r="FF173" s="35"/>
      <c r="FG173" s="35"/>
      <c r="FH173" s="35"/>
      <c r="FI173" s="35"/>
      <c r="FJ173" s="35"/>
      <c r="FK173" s="35"/>
      <c r="FL173" s="35"/>
      <c r="FM173" s="35"/>
      <c r="FN173" s="35"/>
      <c r="FO173" s="35"/>
      <c r="FP173" s="35"/>
      <c r="FQ173" s="35"/>
      <c r="FR173" s="35"/>
      <c r="FS173" s="35"/>
      <c r="FT173" s="35"/>
      <c r="FU173" s="35"/>
      <c r="FV173" s="35"/>
      <c r="FW173" s="35"/>
      <c r="FX173" s="35"/>
      <c r="FY173" s="35"/>
      <c r="FZ173" s="35"/>
      <c r="GA173" s="35"/>
      <c r="GB173" s="35"/>
      <c r="GC173" s="35"/>
      <c r="GD173" s="35"/>
      <c r="GE173" s="35"/>
      <c r="GF173" s="35"/>
      <c r="GG173" s="35"/>
      <c r="GH173" s="35"/>
      <c r="GI173" s="35"/>
      <c r="GJ173" s="35"/>
      <c r="GK173" s="35"/>
      <c r="GL173" s="35"/>
      <c r="GM173" s="35"/>
      <c r="GN173" s="35"/>
      <c r="GO173" s="35"/>
      <c r="GP173" s="35"/>
      <c r="GQ173" s="35"/>
      <c r="GR173" s="35"/>
      <c r="GS173" s="35"/>
      <c r="GT173" s="35"/>
      <c r="GU173" s="35"/>
      <c r="GV173" s="35"/>
      <c r="GW173" s="35"/>
      <c r="GX173" s="35"/>
      <c r="GY173" s="35"/>
      <c r="GZ173" s="35"/>
      <c r="HA173" s="35"/>
      <c r="HB173" s="35"/>
      <c r="HC173" s="35"/>
      <c r="HD173" s="35"/>
      <c r="HE173" s="35"/>
      <c r="HF173" s="35"/>
      <c r="HG173" s="35"/>
      <c r="HH173" s="35"/>
      <c r="HI173" s="35"/>
      <c r="HJ173" s="35"/>
      <c r="HK173" s="35"/>
      <c r="HL173" s="35"/>
      <c r="HM173" s="35"/>
      <c r="HN173" s="35"/>
      <c r="HO173" s="35"/>
      <c r="HP173" s="35"/>
      <c r="HQ173" s="35"/>
      <c r="HR173" s="35"/>
      <c r="HS173" s="35"/>
      <c r="HT173" s="35"/>
      <c r="HU173" s="35"/>
      <c r="HV173" s="35"/>
      <c r="HW173" s="35"/>
      <c r="HX173" s="35"/>
      <c r="HY173" s="35"/>
      <c r="HZ173" s="35"/>
      <c r="IA173" s="35"/>
      <c r="IB173" s="35"/>
      <c r="IC173" s="35"/>
      <c r="ID173" s="35"/>
      <c r="IE173" s="35"/>
      <c r="IF173" s="35"/>
      <c r="IG173" s="35"/>
      <c r="IH173" s="35"/>
      <c r="II173" s="35"/>
      <c r="IJ173" s="35"/>
      <c r="IK173" s="35"/>
      <c r="IL173" s="35"/>
      <c r="IM173" s="35"/>
      <c r="IN173" s="35"/>
      <c r="IO173" s="35"/>
      <c r="IP173" s="35"/>
      <c r="IQ173" s="35"/>
      <c r="IR173" s="35"/>
      <c r="IS173" s="35"/>
      <c r="IT173" s="35"/>
      <c r="IU173" s="35"/>
      <c r="IV173" s="35"/>
      <c r="IW173" s="35"/>
      <c r="IX173" s="35"/>
      <c r="IY173" s="35"/>
      <c r="IZ173" s="35"/>
      <c r="JA173" s="35"/>
      <c r="JB173" s="35"/>
      <c r="JC173" s="35"/>
      <c r="JD173" s="35"/>
      <c r="JE173" s="35"/>
      <c r="JF173" s="35"/>
      <c r="JG173" s="35"/>
      <c r="JH173" s="35"/>
      <c r="JI173" s="35"/>
      <c r="JJ173" s="35"/>
      <c r="JK173" s="35"/>
      <c r="JL173" s="35"/>
      <c r="JM173" s="35"/>
      <c r="JN173" s="35"/>
      <c r="JO173" s="35"/>
      <c r="JP173" s="35"/>
      <c r="JQ173" s="35"/>
      <c r="JR173" s="35"/>
      <c r="JS173" s="35"/>
      <c r="JT173" s="35"/>
      <c r="JU173" s="35"/>
      <c r="JV173" s="35"/>
      <c r="JW173" s="35"/>
      <c r="JX173" s="35"/>
      <c r="JY173" s="35"/>
      <c r="JZ173" s="35"/>
      <c r="KA173" s="35"/>
      <c r="KB173" s="35"/>
      <c r="KC173" s="35"/>
      <c r="KD173" s="35"/>
      <c r="KE173" s="35"/>
      <c r="KF173" s="35"/>
      <c r="KG173" s="35"/>
      <c r="KH173" s="35"/>
      <c r="KI173" s="35"/>
      <c r="KJ173" s="35"/>
    </row>
    <row r="174" spans="1:296" s="43" customFormat="1" ht="13.5" hidden="1" thickBot="1" x14ac:dyDescent="0.35">
      <c r="A174" s="80"/>
      <c r="B174" s="12"/>
      <c r="C174" s="68"/>
      <c r="D174" s="69"/>
      <c r="E174" s="24"/>
      <c r="F174" s="61"/>
      <c r="G174" s="68"/>
      <c r="H174" s="69"/>
      <c r="I174" s="24"/>
      <c r="J174" s="83"/>
      <c r="K174" s="68"/>
      <c r="L174" s="69"/>
      <c r="M174" s="24"/>
      <c r="N174" s="84"/>
      <c r="O174" s="85"/>
      <c r="P174" s="85"/>
      <c r="Q174" s="86"/>
      <c r="R174" s="61"/>
      <c r="S174" s="85"/>
      <c r="T174" s="85"/>
      <c r="U174" s="86"/>
      <c r="V174" s="61"/>
      <c r="W174" s="75"/>
      <c r="X174" s="69"/>
      <c r="Y174" s="24"/>
      <c r="Z174" s="61"/>
      <c r="AA174" s="87"/>
      <c r="AB174" s="69"/>
      <c r="AC174" s="24"/>
      <c r="AD174" s="61"/>
      <c r="AE174" s="87"/>
      <c r="AF174" s="69"/>
      <c r="AG174" s="24"/>
      <c r="AH174" s="61"/>
      <c r="AI174" s="87"/>
      <c r="AJ174" s="69"/>
      <c r="AK174" s="63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  <c r="ER174" s="35"/>
      <c r="ES174" s="35"/>
      <c r="ET174" s="35"/>
      <c r="EU174" s="35"/>
      <c r="EV174" s="35"/>
      <c r="EW174" s="35"/>
      <c r="EX174" s="35"/>
      <c r="EY174" s="35"/>
      <c r="EZ174" s="35"/>
      <c r="FA174" s="35"/>
      <c r="FB174" s="35"/>
      <c r="FC174" s="35"/>
      <c r="FD174" s="35"/>
      <c r="FE174" s="35"/>
      <c r="FF174" s="35"/>
      <c r="FG174" s="35"/>
      <c r="FH174" s="35"/>
      <c r="FI174" s="35"/>
      <c r="FJ174" s="35"/>
      <c r="FK174" s="35"/>
      <c r="FL174" s="35"/>
      <c r="FM174" s="35"/>
      <c r="FN174" s="35"/>
      <c r="FO174" s="35"/>
      <c r="FP174" s="35"/>
      <c r="FQ174" s="35"/>
      <c r="FR174" s="35"/>
      <c r="FS174" s="35"/>
      <c r="FT174" s="35"/>
      <c r="FU174" s="35"/>
      <c r="FV174" s="35"/>
      <c r="FW174" s="35"/>
      <c r="FX174" s="35"/>
      <c r="FY174" s="35"/>
      <c r="FZ174" s="35"/>
      <c r="GA174" s="35"/>
      <c r="GB174" s="35"/>
      <c r="GC174" s="35"/>
      <c r="GD174" s="35"/>
      <c r="GE174" s="35"/>
      <c r="GF174" s="35"/>
      <c r="GG174" s="35"/>
      <c r="GH174" s="35"/>
      <c r="GI174" s="35"/>
      <c r="GJ174" s="35"/>
      <c r="GK174" s="35"/>
      <c r="GL174" s="35"/>
      <c r="GM174" s="35"/>
      <c r="GN174" s="35"/>
      <c r="GO174" s="35"/>
      <c r="GP174" s="35"/>
      <c r="GQ174" s="35"/>
      <c r="GR174" s="35"/>
      <c r="GS174" s="35"/>
      <c r="GT174" s="35"/>
      <c r="GU174" s="35"/>
      <c r="GV174" s="35"/>
      <c r="GW174" s="35"/>
      <c r="GX174" s="35"/>
      <c r="GY174" s="35"/>
      <c r="GZ174" s="35"/>
      <c r="HA174" s="35"/>
      <c r="HB174" s="35"/>
      <c r="HC174" s="35"/>
      <c r="HD174" s="35"/>
      <c r="HE174" s="35"/>
      <c r="HF174" s="35"/>
      <c r="HG174" s="35"/>
      <c r="HH174" s="35"/>
      <c r="HI174" s="35"/>
      <c r="HJ174" s="35"/>
      <c r="HK174" s="35"/>
      <c r="HL174" s="35"/>
      <c r="HM174" s="35"/>
      <c r="HN174" s="35"/>
      <c r="HO174" s="35"/>
      <c r="HP174" s="35"/>
      <c r="HQ174" s="35"/>
      <c r="HR174" s="35"/>
      <c r="HS174" s="35"/>
      <c r="HT174" s="35"/>
      <c r="HU174" s="35"/>
      <c r="HV174" s="35"/>
      <c r="HW174" s="35"/>
      <c r="HX174" s="35"/>
      <c r="HY174" s="35"/>
      <c r="HZ174" s="35"/>
      <c r="IA174" s="35"/>
      <c r="IB174" s="35"/>
      <c r="IC174" s="35"/>
      <c r="ID174" s="35"/>
      <c r="IE174" s="35"/>
      <c r="IF174" s="35"/>
      <c r="IG174" s="35"/>
      <c r="IH174" s="35"/>
      <c r="II174" s="35"/>
      <c r="IJ174" s="35"/>
      <c r="IK174" s="35"/>
      <c r="IL174" s="35"/>
      <c r="IM174" s="35"/>
      <c r="IN174" s="35"/>
      <c r="IO174" s="35"/>
      <c r="IP174" s="35"/>
      <c r="IQ174" s="35"/>
      <c r="IR174" s="35"/>
      <c r="IS174" s="35"/>
      <c r="IT174" s="35"/>
      <c r="IU174" s="35"/>
      <c r="IV174" s="35"/>
      <c r="IW174" s="35"/>
      <c r="IX174" s="35"/>
      <c r="IY174" s="35"/>
      <c r="IZ174" s="35"/>
      <c r="JA174" s="35"/>
      <c r="JB174" s="35"/>
      <c r="JC174" s="35"/>
      <c r="JD174" s="35"/>
      <c r="JE174" s="35"/>
      <c r="JF174" s="35"/>
      <c r="JG174" s="35"/>
      <c r="JH174" s="35"/>
      <c r="JI174" s="35"/>
      <c r="JJ174" s="35"/>
      <c r="JK174" s="35"/>
      <c r="JL174" s="35"/>
      <c r="JM174" s="35"/>
      <c r="JN174" s="35"/>
      <c r="JO174" s="35"/>
      <c r="JP174" s="35"/>
      <c r="JQ174" s="35"/>
      <c r="JR174" s="35"/>
      <c r="JS174" s="35"/>
      <c r="JT174" s="35"/>
      <c r="JU174" s="35"/>
      <c r="JV174" s="35"/>
      <c r="JW174" s="35"/>
      <c r="JX174" s="35"/>
      <c r="JY174" s="35"/>
      <c r="JZ174" s="35"/>
      <c r="KA174" s="35"/>
      <c r="KB174" s="35"/>
      <c r="KC174" s="35"/>
      <c r="KD174" s="35"/>
      <c r="KE174" s="35"/>
      <c r="KF174" s="35"/>
      <c r="KG174" s="35"/>
      <c r="KH174" s="35"/>
      <c r="KI174" s="35"/>
      <c r="KJ174" s="35"/>
    </row>
    <row r="175" spans="1:296" s="43" customFormat="1" ht="63" hidden="1" thickBot="1" x14ac:dyDescent="0.3">
      <c r="A175" s="2" t="s">
        <v>132</v>
      </c>
      <c r="B175" s="12" t="s">
        <v>275</v>
      </c>
      <c r="C175" s="75" t="e">
        <f>ROUNDDOWN('7990NTP-P'!#REF!-('7990NTP-P'!#REF!*0.12),2)</f>
        <v>#REF!</v>
      </c>
      <c r="D175" s="76" t="e">
        <f>'7990NTP-P'!#REF!</f>
        <v>#REF!</v>
      </c>
      <c r="E175" s="24" t="s">
        <v>132</v>
      </c>
      <c r="F175" s="61" t="s">
        <v>89</v>
      </c>
      <c r="G175" s="75" t="e">
        <f>ROUNDDOWN('7990NTP-P'!#REF!-('7990NTP-P'!#REF!*0.12),2)</f>
        <v>#REF!</v>
      </c>
      <c r="H175" s="76" t="e">
        <f>'7990NTP-P'!#REF!</f>
        <v>#REF!</v>
      </c>
      <c r="I175" s="24" t="s">
        <v>273</v>
      </c>
      <c r="J175" s="61" t="s">
        <v>275</v>
      </c>
      <c r="K175" s="75" t="e">
        <f>ROUNDDOWN('7990NTP-P'!#REF!-('7990NTP-P'!#REF!*0.12),2)</f>
        <v>#REF!</v>
      </c>
      <c r="L175" s="76" t="e">
        <f>'7990NTP-P'!#REF!</f>
        <v>#REF!</v>
      </c>
      <c r="M175" s="24" t="s">
        <v>273</v>
      </c>
      <c r="N175" s="61" t="s">
        <v>275</v>
      </c>
      <c r="O175" s="311" t="e">
        <f>ROUNDDOWN('7990NTP-P'!#REF!-('7990NTP-P'!#REF!*0.12),2)</f>
        <v>#REF!</v>
      </c>
      <c r="P175" s="76" t="e">
        <f>'7990NTP-P'!#REF!</f>
        <v>#REF!</v>
      </c>
      <c r="Q175" s="24" t="s">
        <v>273</v>
      </c>
      <c r="R175" s="61" t="s">
        <v>275</v>
      </c>
      <c r="S175" s="311" t="e">
        <f>ROUNDDOWN('7990NTP-P'!#REF!-('7990NTP-P'!#REF!*0.12),2)</f>
        <v>#REF!</v>
      </c>
      <c r="T175" s="76" t="e">
        <f>'7990NTP-P'!#REF!</f>
        <v>#REF!</v>
      </c>
      <c r="U175" s="24" t="s">
        <v>132</v>
      </c>
      <c r="V175" s="61" t="s">
        <v>89</v>
      </c>
      <c r="W175" s="75" t="e">
        <f>ROUNDDOWN('7990NTP-P'!#REF!-('7990NTP-P'!#REF!*0.12),2)</f>
        <v>#REF!</v>
      </c>
      <c r="X175" s="76" t="e">
        <f>'7990NTP-P'!#REF!</f>
        <v>#REF!</v>
      </c>
      <c r="Y175" s="24" t="s">
        <v>273</v>
      </c>
      <c r="Z175" s="61" t="s">
        <v>275</v>
      </c>
      <c r="AA175" s="75" t="e">
        <f>ROUNDDOWN('7990NTP-P'!#REF!-('7990NTP-P'!#REF!*0.12),2)</f>
        <v>#REF!</v>
      </c>
      <c r="AB175" s="76" t="e">
        <f>'7990NTP-P'!#REF!</f>
        <v>#REF!</v>
      </c>
      <c r="AC175" s="24" t="s">
        <v>273</v>
      </c>
      <c r="AD175" s="61" t="s">
        <v>275</v>
      </c>
      <c r="AE175" s="75" t="e">
        <f>ROUNDDOWN('7990NTP-P'!#REF!-('7990NTP-P'!#REF!*0.12),2)</f>
        <v>#REF!</v>
      </c>
      <c r="AF175" s="76" t="e">
        <f>'7990NTP-P'!#REF!</f>
        <v>#REF!</v>
      </c>
      <c r="AG175" s="24" t="s">
        <v>273</v>
      </c>
      <c r="AH175" s="61" t="s">
        <v>275</v>
      </c>
      <c r="AI175" s="75" t="e">
        <f>ROUNDDOWN('7990NTP-P'!#REF!-('7990NTP-P'!#REF!*0.12),2)</f>
        <v>#REF!</v>
      </c>
      <c r="AJ175" s="76" t="e">
        <f>'7990NTP-P'!#REF!</f>
        <v>#REF!</v>
      </c>
      <c r="AK175" s="63" t="e">
        <f t="shared" si="0"/>
        <v>#REF!</v>
      </c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  <c r="ER175" s="35"/>
      <c r="ES175" s="35"/>
      <c r="ET175" s="35"/>
      <c r="EU175" s="35"/>
      <c r="EV175" s="35"/>
      <c r="EW175" s="35"/>
      <c r="EX175" s="35"/>
      <c r="EY175" s="35"/>
      <c r="EZ175" s="35"/>
      <c r="FA175" s="35"/>
      <c r="FB175" s="35"/>
      <c r="FC175" s="35"/>
      <c r="FD175" s="35"/>
      <c r="FE175" s="35"/>
      <c r="FF175" s="35"/>
      <c r="FG175" s="35"/>
      <c r="FH175" s="35"/>
      <c r="FI175" s="35"/>
      <c r="FJ175" s="35"/>
      <c r="FK175" s="35"/>
      <c r="FL175" s="35"/>
      <c r="FM175" s="35"/>
      <c r="FN175" s="35"/>
      <c r="FO175" s="35"/>
      <c r="FP175" s="35"/>
      <c r="FQ175" s="35"/>
      <c r="FR175" s="35"/>
      <c r="FS175" s="35"/>
      <c r="FT175" s="35"/>
      <c r="FU175" s="35"/>
      <c r="FV175" s="35"/>
      <c r="FW175" s="35"/>
      <c r="FX175" s="35"/>
      <c r="FY175" s="35"/>
      <c r="FZ175" s="35"/>
      <c r="GA175" s="35"/>
      <c r="GB175" s="35"/>
      <c r="GC175" s="35"/>
      <c r="GD175" s="35"/>
      <c r="GE175" s="35"/>
      <c r="GF175" s="35"/>
      <c r="GG175" s="35"/>
      <c r="GH175" s="35"/>
      <c r="GI175" s="35"/>
      <c r="GJ175" s="35"/>
      <c r="GK175" s="35"/>
      <c r="GL175" s="35"/>
      <c r="GM175" s="35"/>
      <c r="GN175" s="35"/>
      <c r="GO175" s="35"/>
      <c r="GP175" s="35"/>
      <c r="GQ175" s="35"/>
      <c r="GR175" s="35"/>
      <c r="GS175" s="35"/>
      <c r="GT175" s="35"/>
      <c r="GU175" s="35"/>
      <c r="GV175" s="35"/>
      <c r="GW175" s="35"/>
      <c r="GX175" s="35"/>
      <c r="GY175" s="35"/>
      <c r="GZ175" s="35"/>
      <c r="HA175" s="35"/>
      <c r="HB175" s="35"/>
      <c r="HC175" s="35"/>
      <c r="HD175" s="35"/>
      <c r="HE175" s="35"/>
      <c r="HF175" s="35"/>
      <c r="HG175" s="35"/>
      <c r="HH175" s="35"/>
      <c r="HI175" s="35"/>
      <c r="HJ175" s="35"/>
      <c r="HK175" s="35"/>
      <c r="HL175" s="35"/>
      <c r="HM175" s="35"/>
      <c r="HN175" s="35"/>
      <c r="HO175" s="35"/>
      <c r="HP175" s="35"/>
      <c r="HQ175" s="35"/>
      <c r="HR175" s="35"/>
      <c r="HS175" s="35"/>
      <c r="HT175" s="35"/>
      <c r="HU175" s="35"/>
      <c r="HV175" s="35"/>
      <c r="HW175" s="35"/>
      <c r="HX175" s="35"/>
      <c r="HY175" s="35"/>
      <c r="HZ175" s="35"/>
      <c r="IA175" s="35"/>
      <c r="IB175" s="35"/>
      <c r="IC175" s="35"/>
      <c r="ID175" s="35"/>
      <c r="IE175" s="35"/>
      <c r="IF175" s="35"/>
      <c r="IG175" s="35"/>
      <c r="IH175" s="35"/>
      <c r="II175" s="35"/>
      <c r="IJ175" s="35"/>
      <c r="IK175" s="35"/>
      <c r="IL175" s="35"/>
      <c r="IM175" s="35"/>
      <c r="IN175" s="35"/>
      <c r="IO175" s="35"/>
      <c r="IP175" s="35"/>
      <c r="IQ175" s="35"/>
      <c r="IR175" s="35"/>
      <c r="IS175" s="35"/>
      <c r="IT175" s="35"/>
      <c r="IU175" s="35"/>
      <c r="IV175" s="35"/>
      <c r="IW175" s="35"/>
      <c r="IX175" s="35"/>
      <c r="IY175" s="35"/>
      <c r="IZ175" s="35"/>
      <c r="JA175" s="35"/>
      <c r="JB175" s="35"/>
      <c r="JC175" s="35"/>
      <c r="JD175" s="35"/>
      <c r="JE175" s="35"/>
      <c r="JF175" s="35"/>
      <c r="JG175" s="35"/>
      <c r="JH175" s="35"/>
      <c r="JI175" s="35"/>
      <c r="JJ175" s="35"/>
      <c r="JK175" s="35"/>
      <c r="JL175" s="35"/>
      <c r="JM175" s="35"/>
      <c r="JN175" s="35"/>
      <c r="JO175" s="35"/>
      <c r="JP175" s="35"/>
      <c r="JQ175" s="35"/>
      <c r="JR175" s="35"/>
      <c r="JS175" s="35"/>
      <c r="JT175" s="35"/>
      <c r="JU175" s="35"/>
      <c r="JV175" s="35"/>
      <c r="JW175" s="35"/>
      <c r="JX175" s="35"/>
      <c r="JY175" s="35"/>
      <c r="JZ175" s="35"/>
      <c r="KA175" s="35"/>
      <c r="KB175" s="35"/>
      <c r="KC175" s="35"/>
      <c r="KD175" s="35"/>
      <c r="KE175" s="35"/>
      <c r="KF175" s="35"/>
      <c r="KG175" s="35"/>
      <c r="KH175" s="35"/>
      <c r="KI175" s="35"/>
      <c r="KJ175" s="35"/>
    </row>
    <row r="176" spans="1:296" s="43" customFormat="1" ht="63.5" hidden="1" thickBot="1" x14ac:dyDescent="0.35">
      <c r="A176" s="90" t="s">
        <v>131</v>
      </c>
      <c r="B176" s="12" t="s">
        <v>324</v>
      </c>
      <c r="C176" s="75" t="e">
        <f>ROUNDUP('7990NTP-P'!#REF!*0.12,2)</f>
        <v>#REF!</v>
      </c>
      <c r="D176" s="69"/>
      <c r="E176" s="60" t="s">
        <v>131</v>
      </c>
      <c r="F176" s="61" t="s">
        <v>90</v>
      </c>
      <c r="G176" s="75" t="e">
        <f>ROUNDUP('7990NTP-P'!#REF!*0.12,2)</f>
        <v>#REF!</v>
      </c>
      <c r="H176" s="69"/>
      <c r="I176" s="60" t="s">
        <v>274</v>
      </c>
      <c r="J176" s="61" t="s">
        <v>276</v>
      </c>
      <c r="K176" s="75" t="e">
        <f>ROUNDUP('7990NTP-P'!#REF!*0.12,2)</f>
        <v>#REF!</v>
      </c>
      <c r="L176" s="69"/>
      <c r="M176" s="60" t="s">
        <v>274</v>
      </c>
      <c r="N176" s="61" t="s">
        <v>276</v>
      </c>
      <c r="O176" s="311" t="e">
        <f>ROUNDUP('7990NTP-P'!#REF!*0.12,2)</f>
        <v>#REF!</v>
      </c>
      <c r="P176" s="85"/>
      <c r="Q176" s="60" t="s">
        <v>274</v>
      </c>
      <c r="R176" s="61" t="s">
        <v>276</v>
      </c>
      <c r="S176" s="311" t="e">
        <f>ROUNDUP('7990NTP-P'!#REF!*0.12,2)</f>
        <v>#REF!</v>
      </c>
      <c r="T176" s="85"/>
      <c r="U176" s="60" t="s">
        <v>131</v>
      </c>
      <c r="V176" s="61" t="s">
        <v>90</v>
      </c>
      <c r="W176" s="75" t="e">
        <f>ROUNDUP('7990NTP-P'!#REF!*0.12,2)</f>
        <v>#REF!</v>
      </c>
      <c r="X176" s="69"/>
      <c r="Y176" s="60" t="s">
        <v>274</v>
      </c>
      <c r="Z176" s="61" t="s">
        <v>276</v>
      </c>
      <c r="AA176" s="75" t="e">
        <f>ROUNDUP('7990NTP-P'!#REF!*0.12,2)</f>
        <v>#REF!</v>
      </c>
      <c r="AB176" s="69"/>
      <c r="AC176" s="60" t="s">
        <v>274</v>
      </c>
      <c r="AD176" s="61" t="s">
        <v>276</v>
      </c>
      <c r="AE176" s="75" t="e">
        <f>ROUNDUP('7990NTP-P'!#REF!*0.12,2)</f>
        <v>#REF!</v>
      </c>
      <c r="AF176" s="69"/>
      <c r="AG176" s="60" t="s">
        <v>274</v>
      </c>
      <c r="AH176" s="61" t="s">
        <v>276</v>
      </c>
      <c r="AI176" s="75" t="e">
        <f>ROUNDUP('7990NTP-P'!#REF!*0.12,2)</f>
        <v>#REF!</v>
      </c>
      <c r="AJ176" s="69"/>
      <c r="AK176" s="63" t="e">
        <f t="shared" si="0"/>
        <v>#REF!</v>
      </c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  <c r="ER176" s="35"/>
      <c r="ES176" s="35"/>
      <c r="ET176" s="35"/>
      <c r="EU176" s="35"/>
      <c r="EV176" s="35"/>
      <c r="EW176" s="35"/>
      <c r="EX176" s="35"/>
      <c r="EY176" s="35"/>
      <c r="EZ176" s="35"/>
      <c r="FA176" s="35"/>
      <c r="FB176" s="35"/>
      <c r="FC176" s="35"/>
      <c r="FD176" s="35"/>
      <c r="FE176" s="35"/>
      <c r="FF176" s="35"/>
      <c r="FG176" s="35"/>
      <c r="FH176" s="35"/>
      <c r="FI176" s="35"/>
      <c r="FJ176" s="35"/>
      <c r="FK176" s="35"/>
      <c r="FL176" s="35"/>
      <c r="FM176" s="35"/>
      <c r="FN176" s="35"/>
      <c r="FO176" s="35"/>
      <c r="FP176" s="35"/>
      <c r="FQ176" s="35"/>
      <c r="FR176" s="35"/>
      <c r="FS176" s="35"/>
      <c r="FT176" s="35"/>
      <c r="FU176" s="35"/>
      <c r="FV176" s="35"/>
      <c r="FW176" s="35"/>
      <c r="FX176" s="35"/>
      <c r="FY176" s="35"/>
      <c r="FZ176" s="35"/>
      <c r="GA176" s="35"/>
      <c r="GB176" s="35"/>
      <c r="GC176" s="35"/>
      <c r="GD176" s="35"/>
      <c r="GE176" s="35"/>
      <c r="GF176" s="35"/>
      <c r="GG176" s="35"/>
      <c r="GH176" s="35"/>
      <c r="GI176" s="35"/>
      <c r="GJ176" s="35"/>
      <c r="GK176" s="35"/>
      <c r="GL176" s="35"/>
      <c r="GM176" s="35"/>
      <c r="GN176" s="35"/>
      <c r="GO176" s="35"/>
      <c r="GP176" s="35"/>
      <c r="GQ176" s="35"/>
      <c r="GR176" s="35"/>
      <c r="GS176" s="35"/>
      <c r="GT176" s="35"/>
      <c r="GU176" s="35"/>
      <c r="GV176" s="35"/>
      <c r="GW176" s="35"/>
      <c r="GX176" s="35"/>
      <c r="GY176" s="35"/>
      <c r="GZ176" s="35"/>
      <c r="HA176" s="35"/>
      <c r="HB176" s="35"/>
      <c r="HC176" s="35"/>
      <c r="HD176" s="35"/>
      <c r="HE176" s="35"/>
      <c r="HF176" s="35"/>
      <c r="HG176" s="35"/>
      <c r="HH176" s="35"/>
      <c r="HI176" s="35"/>
      <c r="HJ176" s="35"/>
      <c r="HK176" s="35"/>
      <c r="HL176" s="35"/>
      <c r="HM176" s="35"/>
      <c r="HN176" s="35"/>
      <c r="HO176" s="35"/>
      <c r="HP176" s="35"/>
      <c r="HQ176" s="35"/>
      <c r="HR176" s="35"/>
      <c r="HS176" s="35"/>
      <c r="HT176" s="35"/>
      <c r="HU176" s="35"/>
      <c r="HV176" s="35"/>
      <c r="HW176" s="35"/>
      <c r="HX176" s="35"/>
      <c r="HY176" s="35"/>
      <c r="HZ176" s="35"/>
      <c r="IA176" s="35"/>
      <c r="IB176" s="35"/>
      <c r="IC176" s="35"/>
      <c r="ID176" s="35"/>
      <c r="IE176" s="35"/>
      <c r="IF176" s="35"/>
      <c r="IG176" s="35"/>
      <c r="IH176" s="35"/>
      <c r="II176" s="35"/>
      <c r="IJ176" s="35"/>
      <c r="IK176" s="35"/>
      <c r="IL176" s="35"/>
      <c r="IM176" s="35"/>
      <c r="IN176" s="35"/>
      <c r="IO176" s="35"/>
      <c r="IP176" s="35"/>
      <c r="IQ176" s="35"/>
      <c r="IR176" s="35"/>
      <c r="IS176" s="35"/>
      <c r="IT176" s="35"/>
      <c r="IU176" s="35"/>
      <c r="IV176" s="35"/>
      <c r="IW176" s="35"/>
      <c r="IX176" s="35"/>
      <c r="IY176" s="35"/>
      <c r="IZ176" s="35"/>
      <c r="JA176" s="35"/>
      <c r="JB176" s="35"/>
      <c r="JC176" s="35"/>
      <c r="JD176" s="35"/>
      <c r="JE176" s="35"/>
      <c r="JF176" s="35"/>
      <c r="JG176" s="35"/>
      <c r="JH176" s="35"/>
      <c r="JI176" s="35"/>
      <c r="JJ176" s="35"/>
      <c r="JK176" s="35"/>
      <c r="JL176" s="35"/>
      <c r="JM176" s="35"/>
      <c r="JN176" s="35"/>
      <c r="JO176" s="35"/>
      <c r="JP176" s="35"/>
      <c r="JQ176" s="35"/>
      <c r="JR176" s="35"/>
      <c r="JS176" s="35"/>
      <c r="JT176" s="35"/>
      <c r="JU176" s="35"/>
      <c r="JV176" s="35"/>
      <c r="JW176" s="35"/>
      <c r="JX176" s="35"/>
      <c r="JY176" s="35"/>
      <c r="JZ176" s="35"/>
      <c r="KA176" s="35"/>
      <c r="KB176" s="35"/>
      <c r="KC176" s="35"/>
      <c r="KD176" s="35"/>
      <c r="KE176" s="35"/>
      <c r="KF176" s="35"/>
      <c r="KG176" s="35"/>
      <c r="KH176" s="35"/>
      <c r="KI176" s="35"/>
      <c r="KJ176" s="35"/>
    </row>
    <row r="177" spans="1:296" s="43" customFormat="1" ht="13.5" hidden="1" thickBot="1" x14ac:dyDescent="0.35">
      <c r="A177" s="80"/>
      <c r="B177" s="12"/>
      <c r="C177" s="68"/>
      <c r="D177" s="69"/>
      <c r="E177" s="24"/>
      <c r="F177" s="61"/>
      <c r="G177" s="68"/>
      <c r="H177" s="69"/>
      <c r="I177" s="24"/>
      <c r="J177" s="83"/>
      <c r="K177" s="68"/>
      <c r="L177" s="69"/>
      <c r="M177" s="24"/>
      <c r="N177" s="84"/>
      <c r="O177" s="85"/>
      <c r="P177" s="85"/>
      <c r="Q177" s="86"/>
      <c r="R177" s="61"/>
      <c r="S177" s="85"/>
      <c r="T177" s="85"/>
      <c r="U177" s="86"/>
      <c r="V177" s="61"/>
      <c r="W177" s="75"/>
      <c r="X177" s="69"/>
      <c r="Y177" s="24"/>
      <c r="Z177" s="61"/>
      <c r="AA177" s="87"/>
      <c r="AB177" s="69"/>
      <c r="AC177" s="24"/>
      <c r="AD177" s="61"/>
      <c r="AE177" s="87"/>
      <c r="AF177" s="69"/>
      <c r="AG177" s="24"/>
      <c r="AH177" s="61"/>
      <c r="AI177" s="87"/>
      <c r="AJ177" s="69"/>
      <c r="AK177" s="63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  <c r="ER177" s="35"/>
      <c r="ES177" s="35"/>
      <c r="ET177" s="35"/>
      <c r="EU177" s="35"/>
      <c r="EV177" s="35"/>
      <c r="EW177" s="35"/>
      <c r="EX177" s="35"/>
      <c r="EY177" s="35"/>
      <c r="EZ177" s="35"/>
      <c r="FA177" s="35"/>
      <c r="FB177" s="35"/>
      <c r="FC177" s="35"/>
      <c r="FD177" s="35"/>
      <c r="FE177" s="35"/>
      <c r="FF177" s="35"/>
      <c r="FG177" s="35"/>
      <c r="FH177" s="35"/>
      <c r="FI177" s="35"/>
      <c r="FJ177" s="35"/>
      <c r="FK177" s="35"/>
      <c r="FL177" s="35"/>
      <c r="FM177" s="35"/>
      <c r="FN177" s="35"/>
      <c r="FO177" s="35"/>
      <c r="FP177" s="35"/>
      <c r="FQ177" s="35"/>
      <c r="FR177" s="35"/>
      <c r="FS177" s="35"/>
      <c r="FT177" s="35"/>
      <c r="FU177" s="35"/>
      <c r="FV177" s="35"/>
      <c r="FW177" s="35"/>
      <c r="FX177" s="35"/>
      <c r="FY177" s="35"/>
      <c r="FZ177" s="35"/>
      <c r="GA177" s="35"/>
      <c r="GB177" s="35"/>
      <c r="GC177" s="35"/>
      <c r="GD177" s="35"/>
      <c r="GE177" s="35"/>
      <c r="GF177" s="35"/>
      <c r="GG177" s="35"/>
      <c r="GH177" s="35"/>
      <c r="GI177" s="35"/>
      <c r="GJ177" s="35"/>
      <c r="GK177" s="35"/>
      <c r="GL177" s="35"/>
      <c r="GM177" s="35"/>
      <c r="GN177" s="35"/>
      <c r="GO177" s="35"/>
      <c r="GP177" s="35"/>
      <c r="GQ177" s="35"/>
      <c r="GR177" s="35"/>
      <c r="GS177" s="35"/>
      <c r="GT177" s="35"/>
      <c r="GU177" s="35"/>
      <c r="GV177" s="35"/>
      <c r="GW177" s="35"/>
      <c r="GX177" s="35"/>
      <c r="GY177" s="35"/>
      <c r="GZ177" s="35"/>
      <c r="HA177" s="35"/>
      <c r="HB177" s="35"/>
      <c r="HC177" s="35"/>
      <c r="HD177" s="35"/>
      <c r="HE177" s="35"/>
      <c r="HF177" s="35"/>
      <c r="HG177" s="35"/>
      <c r="HH177" s="35"/>
      <c r="HI177" s="35"/>
      <c r="HJ177" s="35"/>
      <c r="HK177" s="35"/>
      <c r="HL177" s="35"/>
      <c r="HM177" s="35"/>
      <c r="HN177" s="35"/>
      <c r="HO177" s="35"/>
      <c r="HP177" s="35"/>
      <c r="HQ177" s="35"/>
      <c r="HR177" s="35"/>
      <c r="HS177" s="35"/>
      <c r="HT177" s="35"/>
      <c r="HU177" s="35"/>
      <c r="HV177" s="35"/>
      <c r="HW177" s="35"/>
      <c r="HX177" s="35"/>
      <c r="HY177" s="35"/>
      <c r="HZ177" s="35"/>
      <c r="IA177" s="35"/>
      <c r="IB177" s="35"/>
      <c r="IC177" s="35"/>
      <c r="ID177" s="35"/>
      <c r="IE177" s="35"/>
      <c r="IF177" s="35"/>
      <c r="IG177" s="35"/>
      <c r="IH177" s="35"/>
      <c r="II177" s="35"/>
      <c r="IJ177" s="35"/>
      <c r="IK177" s="35"/>
      <c r="IL177" s="35"/>
      <c r="IM177" s="35"/>
      <c r="IN177" s="35"/>
      <c r="IO177" s="35"/>
      <c r="IP177" s="35"/>
      <c r="IQ177" s="35"/>
      <c r="IR177" s="35"/>
      <c r="IS177" s="35"/>
      <c r="IT177" s="35"/>
      <c r="IU177" s="35"/>
      <c r="IV177" s="35"/>
      <c r="IW177" s="35"/>
      <c r="IX177" s="35"/>
      <c r="IY177" s="35"/>
      <c r="IZ177" s="35"/>
      <c r="JA177" s="35"/>
      <c r="JB177" s="35"/>
      <c r="JC177" s="35"/>
      <c r="JD177" s="35"/>
      <c r="JE177" s="35"/>
      <c r="JF177" s="35"/>
      <c r="JG177" s="35"/>
      <c r="JH177" s="35"/>
      <c r="JI177" s="35"/>
      <c r="JJ177" s="35"/>
      <c r="JK177" s="35"/>
      <c r="JL177" s="35"/>
      <c r="JM177" s="35"/>
      <c r="JN177" s="35"/>
      <c r="JO177" s="35"/>
      <c r="JP177" s="35"/>
      <c r="JQ177" s="35"/>
      <c r="JR177" s="35"/>
      <c r="JS177" s="35"/>
      <c r="JT177" s="35"/>
      <c r="JU177" s="35"/>
      <c r="JV177" s="35"/>
      <c r="JW177" s="35"/>
      <c r="JX177" s="35"/>
      <c r="JY177" s="35"/>
      <c r="JZ177" s="35"/>
      <c r="KA177" s="35"/>
      <c r="KB177" s="35"/>
      <c r="KC177" s="35"/>
      <c r="KD177" s="35"/>
      <c r="KE177" s="35"/>
      <c r="KF177" s="35"/>
      <c r="KG177" s="35"/>
      <c r="KH177" s="35"/>
      <c r="KI177" s="35"/>
      <c r="KJ177" s="35"/>
    </row>
    <row r="178" spans="1:296" s="43" customFormat="1" ht="63" hidden="1" thickBot="1" x14ac:dyDescent="0.3">
      <c r="A178" s="82" t="s">
        <v>277</v>
      </c>
      <c r="B178" s="12" t="s">
        <v>195</v>
      </c>
      <c r="C178" s="75">
        <f>ROUNDDOWN('7990NTP-P'!$M$62-('7990NTP-P'!$M$62*0.235),2)</f>
        <v>0</v>
      </c>
      <c r="D178" s="76">
        <f>'7990NTP-P'!C62</f>
        <v>0</v>
      </c>
      <c r="E178" s="24" t="s">
        <v>277</v>
      </c>
      <c r="F178" s="61" t="s">
        <v>195</v>
      </c>
      <c r="G178" s="75">
        <f>ROUNDDOWN('7990NTP-P'!$N$62-('7990NTP-P'!$N$62*0.235),2)</f>
        <v>0</v>
      </c>
      <c r="H178" s="76">
        <f>'7990NTP-P'!D62</f>
        <v>0</v>
      </c>
      <c r="I178" s="81" t="s">
        <v>199</v>
      </c>
      <c r="J178" s="61" t="s">
        <v>195</v>
      </c>
      <c r="K178" s="75">
        <f>ROUNDDOWN('7990NTP-P'!$O$62-('7990NTP-P'!$O$62*0.235),2)</f>
        <v>0</v>
      </c>
      <c r="L178" s="76">
        <f>'7990NTP-P'!E62</f>
        <v>0</v>
      </c>
      <c r="M178" s="81" t="s">
        <v>199</v>
      </c>
      <c r="N178" s="61" t="s">
        <v>195</v>
      </c>
      <c r="O178" s="311">
        <f>ROUNDDOWN('7990NTP-P'!P62-('7990NTP-P'!P62*0.235),2)</f>
        <v>0</v>
      </c>
      <c r="P178" s="76">
        <f>'7990NTP-P'!F62</f>
        <v>0</v>
      </c>
      <c r="Q178" s="81" t="s">
        <v>199</v>
      </c>
      <c r="R178" s="61" t="s">
        <v>195</v>
      </c>
      <c r="S178" s="311">
        <f>ROUNDDOWN('7990NTP-P'!Q62-('7990NTP-P'!Q62*0.235),2)</f>
        <v>0</v>
      </c>
      <c r="T178" s="76">
        <f>'7990NTP-P'!G62</f>
        <v>0</v>
      </c>
      <c r="U178" s="24" t="s">
        <v>277</v>
      </c>
      <c r="V178" s="61" t="s">
        <v>195</v>
      </c>
      <c r="W178" s="75">
        <f>ROUNDDOWN('7990NTP-P'!R62-('7990NTP-P'!R62*0.235),2)</f>
        <v>0</v>
      </c>
      <c r="X178" s="76">
        <f>'7990NTP-P'!H62</f>
        <v>0</v>
      </c>
      <c r="Y178" s="81" t="s">
        <v>199</v>
      </c>
      <c r="Z178" s="61" t="s">
        <v>195</v>
      </c>
      <c r="AA178" s="75">
        <f>ROUNDDOWN('7990NTP-P'!S62-('7990NTP-P'!S62*0.235),2)</f>
        <v>0</v>
      </c>
      <c r="AB178" s="76">
        <f>'7990NTP-P'!I62</f>
        <v>0</v>
      </c>
      <c r="AC178" s="81" t="s">
        <v>199</v>
      </c>
      <c r="AD178" s="61" t="s">
        <v>195</v>
      </c>
      <c r="AE178" s="75">
        <f>ROUNDDOWN('7990NTP-P'!W62-('7990NTP-P'!W62*0.235),2)</f>
        <v>0</v>
      </c>
      <c r="AF178" s="76">
        <f>'7990NTP-P'!M62</f>
        <v>0</v>
      </c>
      <c r="AG178" s="81" t="s">
        <v>199</v>
      </c>
      <c r="AH178" s="61" t="s">
        <v>195</v>
      </c>
      <c r="AI178" s="75">
        <f>ROUNDDOWN('7990NTP-P'!AA62-('7990NTP-P'!AA62*0.235),2)</f>
        <v>0</v>
      </c>
      <c r="AJ178" s="76">
        <f>'7990NTP-P'!Q62</f>
        <v>0</v>
      </c>
      <c r="AK178" s="63">
        <f t="shared" si="0"/>
        <v>0</v>
      </c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  <c r="ER178" s="35"/>
      <c r="ES178" s="35"/>
      <c r="ET178" s="35"/>
      <c r="EU178" s="35"/>
      <c r="EV178" s="35"/>
      <c r="EW178" s="35"/>
      <c r="EX178" s="35"/>
      <c r="EY178" s="35"/>
      <c r="EZ178" s="35"/>
      <c r="FA178" s="35"/>
      <c r="FB178" s="35"/>
      <c r="FC178" s="35"/>
      <c r="FD178" s="35"/>
      <c r="FE178" s="35"/>
      <c r="FF178" s="35"/>
      <c r="FG178" s="35"/>
      <c r="FH178" s="35"/>
      <c r="FI178" s="35"/>
      <c r="FJ178" s="35"/>
      <c r="FK178" s="35"/>
      <c r="FL178" s="35"/>
      <c r="FM178" s="35"/>
      <c r="FN178" s="35"/>
      <c r="FO178" s="35"/>
      <c r="FP178" s="35"/>
      <c r="FQ178" s="35"/>
      <c r="FR178" s="35"/>
      <c r="FS178" s="35"/>
      <c r="FT178" s="35"/>
      <c r="FU178" s="35"/>
      <c r="FV178" s="35"/>
      <c r="FW178" s="35"/>
      <c r="FX178" s="35"/>
      <c r="FY178" s="35"/>
      <c r="FZ178" s="35"/>
      <c r="GA178" s="35"/>
      <c r="GB178" s="35"/>
      <c r="GC178" s="35"/>
      <c r="GD178" s="35"/>
      <c r="GE178" s="35"/>
      <c r="GF178" s="35"/>
      <c r="GG178" s="35"/>
      <c r="GH178" s="35"/>
      <c r="GI178" s="35"/>
      <c r="GJ178" s="35"/>
      <c r="GK178" s="35"/>
      <c r="GL178" s="35"/>
      <c r="GM178" s="35"/>
      <c r="GN178" s="35"/>
      <c r="GO178" s="35"/>
      <c r="GP178" s="35"/>
      <c r="GQ178" s="35"/>
      <c r="GR178" s="35"/>
      <c r="GS178" s="35"/>
      <c r="GT178" s="35"/>
      <c r="GU178" s="35"/>
      <c r="GV178" s="35"/>
      <c r="GW178" s="35"/>
      <c r="GX178" s="35"/>
      <c r="GY178" s="35"/>
      <c r="GZ178" s="35"/>
      <c r="HA178" s="35"/>
      <c r="HB178" s="35"/>
      <c r="HC178" s="35"/>
      <c r="HD178" s="35"/>
      <c r="HE178" s="35"/>
      <c r="HF178" s="35"/>
      <c r="HG178" s="35"/>
      <c r="HH178" s="35"/>
      <c r="HI178" s="35"/>
      <c r="HJ178" s="35"/>
      <c r="HK178" s="35"/>
      <c r="HL178" s="35"/>
      <c r="HM178" s="35"/>
      <c r="HN178" s="35"/>
      <c r="HO178" s="35"/>
      <c r="HP178" s="35"/>
      <c r="HQ178" s="35"/>
      <c r="HR178" s="35"/>
      <c r="HS178" s="35"/>
      <c r="HT178" s="35"/>
      <c r="HU178" s="35"/>
      <c r="HV178" s="35"/>
      <c r="HW178" s="35"/>
      <c r="HX178" s="35"/>
      <c r="HY178" s="35"/>
      <c r="HZ178" s="35"/>
      <c r="IA178" s="35"/>
      <c r="IB178" s="35"/>
      <c r="IC178" s="35"/>
      <c r="ID178" s="35"/>
      <c r="IE178" s="35"/>
      <c r="IF178" s="35"/>
      <c r="IG178" s="35"/>
      <c r="IH178" s="35"/>
      <c r="II178" s="35"/>
      <c r="IJ178" s="35"/>
      <c r="IK178" s="35"/>
      <c r="IL178" s="35"/>
      <c r="IM178" s="35"/>
      <c r="IN178" s="35"/>
      <c r="IO178" s="35"/>
      <c r="IP178" s="35"/>
      <c r="IQ178" s="35"/>
      <c r="IR178" s="35"/>
      <c r="IS178" s="35"/>
      <c r="IT178" s="35"/>
      <c r="IU178" s="35"/>
      <c r="IV178" s="35"/>
      <c r="IW178" s="35"/>
      <c r="IX178" s="35"/>
      <c r="IY178" s="35"/>
      <c r="IZ178" s="35"/>
      <c r="JA178" s="35"/>
      <c r="JB178" s="35"/>
      <c r="JC178" s="35"/>
      <c r="JD178" s="35"/>
      <c r="JE178" s="35"/>
      <c r="JF178" s="35"/>
      <c r="JG178" s="35"/>
      <c r="JH178" s="35"/>
      <c r="JI178" s="35"/>
      <c r="JJ178" s="35"/>
      <c r="JK178" s="35"/>
      <c r="JL178" s="35"/>
      <c r="JM178" s="35"/>
      <c r="JN178" s="35"/>
      <c r="JO178" s="35"/>
      <c r="JP178" s="35"/>
      <c r="JQ178" s="35"/>
      <c r="JR178" s="35"/>
      <c r="JS178" s="35"/>
      <c r="JT178" s="35"/>
      <c r="JU178" s="35"/>
      <c r="JV178" s="35"/>
      <c r="JW178" s="35"/>
      <c r="JX178" s="35"/>
      <c r="JY178" s="35"/>
      <c r="JZ178" s="35"/>
      <c r="KA178" s="35"/>
      <c r="KB178" s="35"/>
      <c r="KC178" s="35"/>
      <c r="KD178" s="35"/>
      <c r="KE178" s="35"/>
      <c r="KF178" s="35"/>
      <c r="KG178" s="35"/>
      <c r="KH178" s="35"/>
      <c r="KI178" s="35"/>
      <c r="KJ178" s="35"/>
    </row>
    <row r="179" spans="1:296" s="43" customFormat="1" ht="63.5" hidden="1" thickBot="1" x14ac:dyDescent="0.35">
      <c r="A179" s="82" t="s">
        <v>278</v>
      </c>
      <c r="B179" s="12" t="s">
        <v>279</v>
      </c>
      <c r="C179" s="75">
        <f>ROUNDUP('7990NTP-P'!$M$62*0.235,2)</f>
        <v>0</v>
      </c>
      <c r="D179" s="69"/>
      <c r="E179" s="24" t="s">
        <v>278</v>
      </c>
      <c r="F179" s="61" t="s">
        <v>279</v>
      </c>
      <c r="G179" s="75">
        <f>ROUNDUP('7990NTP-P'!$N$62*0.235,2)</f>
        <v>0</v>
      </c>
      <c r="H179" s="69"/>
      <c r="I179" s="81" t="s">
        <v>200</v>
      </c>
      <c r="J179" s="61" t="s">
        <v>196</v>
      </c>
      <c r="K179" s="75">
        <f>ROUNDUP('7990NTP-P'!$O$62*0.235,2)</f>
        <v>0</v>
      </c>
      <c r="L179" s="69"/>
      <c r="M179" s="81" t="s">
        <v>200</v>
      </c>
      <c r="N179" s="61" t="s">
        <v>196</v>
      </c>
      <c r="O179" s="311">
        <f>ROUNDUP('7990NTP-P'!P62*0.235,2)</f>
        <v>0</v>
      </c>
      <c r="P179" s="85"/>
      <c r="Q179" s="81" t="s">
        <v>200</v>
      </c>
      <c r="R179" s="61" t="s">
        <v>196</v>
      </c>
      <c r="S179" s="311">
        <f>ROUNDUP('7990NTP-P'!Q62*0.235,2)</f>
        <v>0</v>
      </c>
      <c r="T179" s="85"/>
      <c r="U179" s="24" t="s">
        <v>278</v>
      </c>
      <c r="V179" s="61" t="s">
        <v>279</v>
      </c>
      <c r="W179" s="75">
        <f>ROUNDUP('7990NTP-P'!R62*0.235,2)</f>
        <v>0</v>
      </c>
      <c r="X179" s="69"/>
      <c r="Y179" s="81" t="s">
        <v>200</v>
      </c>
      <c r="Z179" s="61" t="s">
        <v>196</v>
      </c>
      <c r="AA179" s="75">
        <f>ROUNDUP('7990NTP-P'!S62*0.235,2)</f>
        <v>0</v>
      </c>
      <c r="AB179" s="69"/>
      <c r="AC179" s="81" t="s">
        <v>200</v>
      </c>
      <c r="AD179" s="61" t="s">
        <v>196</v>
      </c>
      <c r="AE179" s="75">
        <f>ROUNDUP('7990NTP-P'!W62*0.235,2)</f>
        <v>0</v>
      </c>
      <c r="AF179" s="69"/>
      <c r="AG179" s="81" t="s">
        <v>200</v>
      </c>
      <c r="AH179" s="61" t="s">
        <v>196</v>
      </c>
      <c r="AI179" s="75">
        <f>ROUNDUP('7990NTP-P'!AA62*0.235,2)</f>
        <v>0</v>
      </c>
      <c r="AJ179" s="69"/>
      <c r="AK179" s="63">
        <f t="shared" si="0"/>
        <v>0</v>
      </c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  <c r="ER179" s="35"/>
      <c r="ES179" s="35"/>
      <c r="ET179" s="35"/>
      <c r="EU179" s="35"/>
      <c r="EV179" s="35"/>
      <c r="EW179" s="35"/>
      <c r="EX179" s="35"/>
      <c r="EY179" s="35"/>
      <c r="EZ179" s="35"/>
      <c r="FA179" s="35"/>
      <c r="FB179" s="35"/>
      <c r="FC179" s="35"/>
      <c r="FD179" s="35"/>
      <c r="FE179" s="35"/>
      <c r="FF179" s="35"/>
      <c r="FG179" s="35"/>
      <c r="FH179" s="35"/>
      <c r="FI179" s="35"/>
      <c r="FJ179" s="35"/>
      <c r="FK179" s="35"/>
      <c r="FL179" s="35"/>
      <c r="FM179" s="35"/>
      <c r="FN179" s="35"/>
      <c r="FO179" s="35"/>
      <c r="FP179" s="35"/>
      <c r="FQ179" s="35"/>
      <c r="FR179" s="35"/>
      <c r="FS179" s="35"/>
      <c r="FT179" s="35"/>
      <c r="FU179" s="35"/>
      <c r="FV179" s="35"/>
      <c r="FW179" s="35"/>
      <c r="FX179" s="35"/>
      <c r="FY179" s="35"/>
      <c r="FZ179" s="35"/>
      <c r="GA179" s="35"/>
      <c r="GB179" s="35"/>
      <c r="GC179" s="35"/>
      <c r="GD179" s="35"/>
      <c r="GE179" s="35"/>
      <c r="GF179" s="35"/>
      <c r="GG179" s="35"/>
      <c r="GH179" s="35"/>
      <c r="GI179" s="35"/>
      <c r="GJ179" s="35"/>
      <c r="GK179" s="35"/>
      <c r="GL179" s="35"/>
      <c r="GM179" s="35"/>
      <c r="GN179" s="35"/>
      <c r="GO179" s="35"/>
      <c r="GP179" s="35"/>
      <c r="GQ179" s="35"/>
      <c r="GR179" s="35"/>
      <c r="GS179" s="35"/>
      <c r="GT179" s="35"/>
      <c r="GU179" s="35"/>
      <c r="GV179" s="35"/>
      <c r="GW179" s="35"/>
      <c r="GX179" s="35"/>
      <c r="GY179" s="35"/>
      <c r="GZ179" s="35"/>
      <c r="HA179" s="35"/>
      <c r="HB179" s="35"/>
      <c r="HC179" s="35"/>
      <c r="HD179" s="35"/>
      <c r="HE179" s="35"/>
      <c r="HF179" s="35"/>
      <c r="HG179" s="35"/>
      <c r="HH179" s="35"/>
      <c r="HI179" s="35"/>
      <c r="HJ179" s="35"/>
      <c r="HK179" s="35"/>
      <c r="HL179" s="35"/>
      <c r="HM179" s="35"/>
      <c r="HN179" s="35"/>
      <c r="HO179" s="35"/>
      <c r="HP179" s="35"/>
      <c r="HQ179" s="35"/>
      <c r="HR179" s="35"/>
      <c r="HS179" s="35"/>
      <c r="HT179" s="35"/>
      <c r="HU179" s="35"/>
      <c r="HV179" s="35"/>
      <c r="HW179" s="35"/>
      <c r="HX179" s="35"/>
      <c r="HY179" s="35"/>
      <c r="HZ179" s="35"/>
      <c r="IA179" s="35"/>
      <c r="IB179" s="35"/>
      <c r="IC179" s="35"/>
      <c r="ID179" s="35"/>
      <c r="IE179" s="35"/>
      <c r="IF179" s="35"/>
      <c r="IG179" s="35"/>
      <c r="IH179" s="35"/>
      <c r="II179" s="35"/>
      <c r="IJ179" s="35"/>
      <c r="IK179" s="35"/>
      <c r="IL179" s="35"/>
      <c r="IM179" s="35"/>
      <c r="IN179" s="35"/>
      <c r="IO179" s="35"/>
      <c r="IP179" s="35"/>
      <c r="IQ179" s="35"/>
      <c r="IR179" s="35"/>
      <c r="IS179" s="35"/>
      <c r="IT179" s="35"/>
      <c r="IU179" s="35"/>
      <c r="IV179" s="35"/>
      <c r="IW179" s="35"/>
      <c r="IX179" s="35"/>
      <c r="IY179" s="35"/>
      <c r="IZ179" s="35"/>
      <c r="JA179" s="35"/>
      <c r="JB179" s="35"/>
      <c r="JC179" s="35"/>
      <c r="JD179" s="35"/>
      <c r="JE179" s="35"/>
      <c r="JF179" s="35"/>
      <c r="JG179" s="35"/>
      <c r="JH179" s="35"/>
      <c r="JI179" s="35"/>
      <c r="JJ179" s="35"/>
      <c r="JK179" s="35"/>
      <c r="JL179" s="35"/>
      <c r="JM179" s="35"/>
      <c r="JN179" s="35"/>
      <c r="JO179" s="35"/>
      <c r="JP179" s="35"/>
      <c r="JQ179" s="35"/>
      <c r="JR179" s="35"/>
      <c r="JS179" s="35"/>
      <c r="JT179" s="35"/>
      <c r="JU179" s="35"/>
      <c r="JV179" s="35"/>
      <c r="JW179" s="35"/>
      <c r="JX179" s="35"/>
      <c r="JY179" s="35"/>
      <c r="JZ179" s="35"/>
      <c r="KA179" s="35"/>
      <c r="KB179" s="35"/>
      <c r="KC179" s="35"/>
      <c r="KD179" s="35"/>
      <c r="KE179" s="35"/>
      <c r="KF179" s="35"/>
      <c r="KG179" s="35"/>
      <c r="KH179" s="35"/>
      <c r="KI179" s="35"/>
      <c r="KJ179" s="35"/>
    </row>
    <row r="180" spans="1:296" s="43" customFormat="1" ht="13.5" hidden="1" thickBot="1" x14ac:dyDescent="0.35">
      <c r="A180" s="82"/>
      <c r="B180" s="12"/>
      <c r="C180" s="68"/>
      <c r="D180" s="69"/>
      <c r="E180" s="24"/>
      <c r="F180" s="61"/>
      <c r="G180" s="68"/>
      <c r="H180" s="69"/>
      <c r="I180" s="24"/>
      <c r="J180" s="83"/>
      <c r="K180" s="68"/>
      <c r="L180" s="69"/>
      <c r="M180" s="24"/>
      <c r="N180" s="84"/>
      <c r="O180" s="85"/>
      <c r="P180" s="85"/>
      <c r="Q180" s="86"/>
      <c r="R180" s="61"/>
      <c r="S180" s="85"/>
      <c r="T180" s="85"/>
      <c r="U180" s="86"/>
      <c r="V180" s="61"/>
      <c r="W180" s="75"/>
      <c r="X180" s="69"/>
      <c r="Y180" s="24"/>
      <c r="Z180" s="61"/>
      <c r="AA180" s="87"/>
      <c r="AB180" s="69"/>
      <c r="AC180" s="24"/>
      <c r="AD180" s="61"/>
      <c r="AE180" s="87"/>
      <c r="AF180" s="69"/>
      <c r="AG180" s="24"/>
      <c r="AH180" s="61"/>
      <c r="AI180" s="87"/>
      <c r="AJ180" s="69"/>
      <c r="AK180" s="63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  <c r="ER180" s="35"/>
      <c r="ES180" s="35"/>
      <c r="ET180" s="35"/>
      <c r="EU180" s="35"/>
      <c r="EV180" s="35"/>
      <c r="EW180" s="35"/>
      <c r="EX180" s="35"/>
      <c r="EY180" s="35"/>
      <c r="EZ180" s="35"/>
      <c r="FA180" s="35"/>
      <c r="FB180" s="35"/>
      <c r="FC180" s="35"/>
      <c r="FD180" s="35"/>
      <c r="FE180" s="35"/>
      <c r="FF180" s="35"/>
      <c r="FG180" s="35"/>
      <c r="FH180" s="35"/>
      <c r="FI180" s="35"/>
      <c r="FJ180" s="35"/>
      <c r="FK180" s="35"/>
      <c r="FL180" s="35"/>
      <c r="FM180" s="35"/>
      <c r="FN180" s="35"/>
      <c r="FO180" s="35"/>
      <c r="FP180" s="35"/>
      <c r="FQ180" s="35"/>
      <c r="FR180" s="35"/>
      <c r="FS180" s="35"/>
      <c r="FT180" s="35"/>
      <c r="FU180" s="35"/>
      <c r="FV180" s="35"/>
      <c r="FW180" s="35"/>
      <c r="FX180" s="35"/>
      <c r="FY180" s="35"/>
      <c r="FZ180" s="35"/>
      <c r="GA180" s="35"/>
      <c r="GB180" s="35"/>
      <c r="GC180" s="35"/>
      <c r="GD180" s="35"/>
      <c r="GE180" s="35"/>
      <c r="GF180" s="35"/>
      <c r="GG180" s="35"/>
      <c r="GH180" s="35"/>
      <c r="GI180" s="35"/>
      <c r="GJ180" s="35"/>
      <c r="GK180" s="35"/>
      <c r="GL180" s="35"/>
      <c r="GM180" s="35"/>
      <c r="GN180" s="35"/>
      <c r="GO180" s="35"/>
      <c r="GP180" s="35"/>
      <c r="GQ180" s="35"/>
      <c r="GR180" s="35"/>
      <c r="GS180" s="35"/>
      <c r="GT180" s="35"/>
      <c r="GU180" s="35"/>
      <c r="GV180" s="35"/>
      <c r="GW180" s="35"/>
      <c r="GX180" s="35"/>
      <c r="GY180" s="35"/>
      <c r="GZ180" s="35"/>
      <c r="HA180" s="35"/>
      <c r="HB180" s="35"/>
      <c r="HC180" s="35"/>
      <c r="HD180" s="35"/>
      <c r="HE180" s="35"/>
      <c r="HF180" s="35"/>
      <c r="HG180" s="35"/>
      <c r="HH180" s="35"/>
      <c r="HI180" s="35"/>
      <c r="HJ180" s="35"/>
      <c r="HK180" s="35"/>
      <c r="HL180" s="35"/>
      <c r="HM180" s="35"/>
      <c r="HN180" s="35"/>
      <c r="HO180" s="35"/>
      <c r="HP180" s="35"/>
      <c r="HQ180" s="35"/>
      <c r="HR180" s="35"/>
      <c r="HS180" s="35"/>
      <c r="HT180" s="35"/>
      <c r="HU180" s="35"/>
      <c r="HV180" s="35"/>
      <c r="HW180" s="35"/>
      <c r="HX180" s="35"/>
      <c r="HY180" s="35"/>
      <c r="HZ180" s="35"/>
      <c r="IA180" s="35"/>
      <c r="IB180" s="35"/>
      <c r="IC180" s="35"/>
      <c r="ID180" s="35"/>
      <c r="IE180" s="35"/>
      <c r="IF180" s="35"/>
      <c r="IG180" s="35"/>
      <c r="IH180" s="35"/>
      <c r="II180" s="35"/>
      <c r="IJ180" s="35"/>
      <c r="IK180" s="35"/>
      <c r="IL180" s="35"/>
      <c r="IM180" s="35"/>
      <c r="IN180" s="35"/>
      <c r="IO180" s="35"/>
      <c r="IP180" s="35"/>
      <c r="IQ180" s="35"/>
      <c r="IR180" s="35"/>
      <c r="IS180" s="35"/>
      <c r="IT180" s="35"/>
      <c r="IU180" s="35"/>
      <c r="IV180" s="35"/>
      <c r="IW180" s="35"/>
      <c r="IX180" s="35"/>
      <c r="IY180" s="35"/>
      <c r="IZ180" s="35"/>
      <c r="JA180" s="35"/>
      <c r="JB180" s="35"/>
      <c r="JC180" s="35"/>
      <c r="JD180" s="35"/>
      <c r="JE180" s="35"/>
      <c r="JF180" s="35"/>
      <c r="JG180" s="35"/>
      <c r="JH180" s="35"/>
      <c r="JI180" s="35"/>
      <c r="JJ180" s="35"/>
      <c r="JK180" s="35"/>
      <c r="JL180" s="35"/>
      <c r="JM180" s="35"/>
      <c r="JN180" s="35"/>
      <c r="JO180" s="35"/>
      <c r="JP180" s="35"/>
      <c r="JQ180" s="35"/>
      <c r="JR180" s="35"/>
      <c r="JS180" s="35"/>
      <c r="JT180" s="35"/>
      <c r="JU180" s="35"/>
      <c r="JV180" s="35"/>
      <c r="JW180" s="35"/>
      <c r="JX180" s="35"/>
      <c r="JY180" s="35"/>
      <c r="JZ180" s="35"/>
      <c r="KA180" s="35"/>
      <c r="KB180" s="35"/>
      <c r="KC180" s="35"/>
      <c r="KD180" s="35"/>
      <c r="KE180" s="35"/>
      <c r="KF180" s="35"/>
      <c r="KG180" s="35"/>
      <c r="KH180" s="35"/>
      <c r="KI180" s="35"/>
      <c r="KJ180" s="35"/>
    </row>
    <row r="181" spans="1:296" s="43" customFormat="1" ht="63" hidden="1" thickBot="1" x14ac:dyDescent="0.3">
      <c r="A181" s="82" t="s">
        <v>280</v>
      </c>
      <c r="B181" s="12" t="s">
        <v>282</v>
      </c>
      <c r="C181" s="75">
        <f>ROUNDDOWN('7990NTP-P'!$M$64-('7990NTP-P'!$M$64*0.1916),2)</f>
        <v>0</v>
      </c>
      <c r="D181" s="76">
        <f>'7990NTP-P'!C64</f>
        <v>0</v>
      </c>
      <c r="E181" s="24" t="s">
        <v>280</v>
      </c>
      <c r="F181" s="61" t="s">
        <v>282</v>
      </c>
      <c r="G181" s="75">
        <f>ROUNDDOWN('7990NTP-P'!$N$64-('7990NTP-P'!$N$64*0.1916),2)</f>
        <v>0</v>
      </c>
      <c r="H181" s="76">
        <f>'7990NTP-P'!D64</f>
        <v>0</v>
      </c>
      <c r="I181" s="81" t="s">
        <v>197</v>
      </c>
      <c r="J181" s="61" t="s">
        <v>201</v>
      </c>
      <c r="K181" s="75">
        <f>ROUNDDOWN('7990NTP-P'!$O$64-('7990NTP-P'!$O$64*0.1916),2)</f>
        <v>0</v>
      </c>
      <c r="L181" s="76">
        <f>'7990NTP-P'!E64</f>
        <v>0</v>
      </c>
      <c r="M181" s="81" t="s">
        <v>197</v>
      </c>
      <c r="N181" s="61" t="s">
        <v>201</v>
      </c>
      <c r="O181" s="311">
        <f>ROUNDDOWN('7990NTP-P'!P64-('7990NTP-P'!P64*0.1916),2)</f>
        <v>0</v>
      </c>
      <c r="P181" s="76">
        <f>'7990NTP-P'!F64</f>
        <v>0</v>
      </c>
      <c r="Q181" s="81" t="s">
        <v>197</v>
      </c>
      <c r="R181" s="61" t="s">
        <v>201</v>
      </c>
      <c r="S181" s="311">
        <f>ROUNDDOWN('7990NTP-P'!Q64-('7990NTP-P'!Q64*0.1916),2)</f>
        <v>0</v>
      </c>
      <c r="T181" s="76">
        <f>'7990NTP-P'!G64</f>
        <v>0</v>
      </c>
      <c r="U181" s="24" t="s">
        <v>280</v>
      </c>
      <c r="V181" s="61" t="s">
        <v>282</v>
      </c>
      <c r="W181" s="75">
        <f>ROUNDDOWN('7990NTP-P'!R64-('7990NTP-P'!R64*0.1916),2)</f>
        <v>0</v>
      </c>
      <c r="X181" s="76">
        <f>'7990NTP-P'!H64</f>
        <v>0</v>
      </c>
      <c r="Y181" s="81" t="s">
        <v>197</v>
      </c>
      <c r="Z181" s="61" t="s">
        <v>201</v>
      </c>
      <c r="AA181" s="75">
        <f>ROUNDDOWN('7990NTP-P'!S64-('7990NTP-P'!S64*0.1916),2)</f>
        <v>0</v>
      </c>
      <c r="AB181" s="76">
        <f>'7990NTP-P'!I64</f>
        <v>0</v>
      </c>
      <c r="AC181" s="81" t="s">
        <v>197</v>
      </c>
      <c r="AD181" s="61" t="s">
        <v>201</v>
      </c>
      <c r="AE181" s="75">
        <f>ROUNDDOWN('7990NTP-P'!W64-('7990NTP-P'!W64*0.1916),2)</f>
        <v>0</v>
      </c>
      <c r="AF181" s="76">
        <f>'7990NTP-P'!M64</f>
        <v>0</v>
      </c>
      <c r="AG181" s="81" t="s">
        <v>197</v>
      </c>
      <c r="AH181" s="61" t="s">
        <v>201</v>
      </c>
      <c r="AI181" s="75">
        <f>ROUNDDOWN('7990NTP-P'!AA64-('7990NTP-P'!AA64*0.1916),2)</f>
        <v>0</v>
      </c>
      <c r="AJ181" s="76">
        <f>'7990NTP-P'!Q64</f>
        <v>0</v>
      </c>
      <c r="AK181" s="63">
        <f t="shared" si="0"/>
        <v>0</v>
      </c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  <c r="EW181" s="35"/>
      <c r="EX181" s="35"/>
      <c r="EY181" s="35"/>
      <c r="EZ181" s="35"/>
      <c r="FA181" s="35"/>
      <c r="FB181" s="35"/>
      <c r="FC181" s="35"/>
      <c r="FD181" s="35"/>
      <c r="FE181" s="35"/>
      <c r="FF181" s="35"/>
      <c r="FG181" s="35"/>
      <c r="FH181" s="35"/>
      <c r="FI181" s="35"/>
      <c r="FJ181" s="35"/>
      <c r="FK181" s="35"/>
      <c r="FL181" s="35"/>
      <c r="FM181" s="35"/>
      <c r="FN181" s="35"/>
      <c r="FO181" s="35"/>
      <c r="FP181" s="35"/>
      <c r="FQ181" s="35"/>
      <c r="FR181" s="35"/>
      <c r="FS181" s="35"/>
      <c r="FT181" s="35"/>
      <c r="FU181" s="35"/>
      <c r="FV181" s="35"/>
      <c r="FW181" s="35"/>
      <c r="FX181" s="35"/>
      <c r="FY181" s="35"/>
      <c r="FZ181" s="35"/>
      <c r="GA181" s="35"/>
      <c r="GB181" s="35"/>
      <c r="GC181" s="35"/>
      <c r="GD181" s="35"/>
      <c r="GE181" s="35"/>
      <c r="GF181" s="35"/>
      <c r="GG181" s="35"/>
      <c r="GH181" s="35"/>
      <c r="GI181" s="35"/>
      <c r="GJ181" s="35"/>
      <c r="GK181" s="35"/>
      <c r="GL181" s="35"/>
      <c r="GM181" s="35"/>
      <c r="GN181" s="35"/>
      <c r="GO181" s="35"/>
      <c r="GP181" s="35"/>
      <c r="GQ181" s="35"/>
      <c r="GR181" s="35"/>
      <c r="GS181" s="35"/>
      <c r="GT181" s="35"/>
      <c r="GU181" s="35"/>
      <c r="GV181" s="35"/>
      <c r="GW181" s="35"/>
      <c r="GX181" s="35"/>
      <c r="GY181" s="35"/>
      <c r="GZ181" s="35"/>
      <c r="HA181" s="35"/>
      <c r="HB181" s="35"/>
      <c r="HC181" s="35"/>
      <c r="HD181" s="35"/>
      <c r="HE181" s="35"/>
      <c r="HF181" s="35"/>
      <c r="HG181" s="35"/>
      <c r="HH181" s="35"/>
      <c r="HI181" s="35"/>
      <c r="HJ181" s="35"/>
      <c r="HK181" s="35"/>
      <c r="HL181" s="35"/>
      <c r="HM181" s="35"/>
      <c r="HN181" s="35"/>
      <c r="HO181" s="35"/>
      <c r="HP181" s="35"/>
      <c r="HQ181" s="35"/>
      <c r="HR181" s="35"/>
      <c r="HS181" s="35"/>
      <c r="HT181" s="35"/>
      <c r="HU181" s="35"/>
      <c r="HV181" s="35"/>
      <c r="HW181" s="35"/>
      <c r="HX181" s="35"/>
      <c r="HY181" s="35"/>
      <c r="HZ181" s="35"/>
      <c r="IA181" s="35"/>
      <c r="IB181" s="35"/>
      <c r="IC181" s="35"/>
      <c r="ID181" s="35"/>
      <c r="IE181" s="35"/>
      <c r="IF181" s="35"/>
      <c r="IG181" s="35"/>
      <c r="IH181" s="35"/>
      <c r="II181" s="35"/>
      <c r="IJ181" s="35"/>
      <c r="IK181" s="35"/>
      <c r="IL181" s="35"/>
      <c r="IM181" s="35"/>
      <c r="IN181" s="35"/>
      <c r="IO181" s="35"/>
      <c r="IP181" s="35"/>
      <c r="IQ181" s="35"/>
      <c r="IR181" s="35"/>
      <c r="IS181" s="35"/>
      <c r="IT181" s="35"/>
      <c r="IU181" s="35"/>
      <c r="IV181" s="35"/>
      <c r="IW181" s="35"/>
      <c r="IX181" s="35"/>
      <c r="IY181" s="35"/>
      <c r="IZ181" s="35"/>
      <c r="JA181" s="35"/>
      <c r="JB181" s="35"/>
      <c r="JC181" s="35"/>
      <c r="JD181" s="35"/>
      <c r="JE181" s="35"/>
      <c r="JF181" s="35"/>
      <c r="JG181" s="35"/>
      <c r="JH181" s="35"/>
      <c r="JI181" s="35"/>
      <c r="JJ181" s="35"/>
      <c r="JK181" s="35"/>
      <c r="JL181" s="35"/>
      <c r="JM181" s="35"/>
      <c r="JN181" s="35"/>
      <c r="JO181" s="35"/>
      <c r="JP181" s="35"/>
      <c r="JQ181" s="35"/>
      <c r="JR181" s="35"/>
      <c r="JS181" s="35"/>
      <c r="JT181" s="35"/>
      <c r="JU181" s="35"/>
      <c r="JV181" s="35"/>
      <c r="JW181" s="35"/>
      <c r="JX181" s="35"/>
      <c r="JY181" s="35"/>
      <c r="JZ181" s="35"/>
      <c r="KA181" s="35"/>
      <c r="KB181" s="35"/>
      <c r="KC181" s="35"/>
      <c r="KD181" s="35"/>
      <c r="KE181" s="35"/>
      <c r="KF181" s="35"/>
      <c r="KG181" s="35"/>
      <c r="KH181" s="35"/>
      <c r="KI181" s="35"/>
      <c r="KJ181" s="35"/>
    </row>
    <row r="182" spans="1:296" s="43" customFormat="1" ht="63.5" hidden="1" thickBot="1" x14ac:dyDescent="0.35">
      <c r="A182" s="82" t="s">
        <v>281</v>
      </c>
      <c r="B182" s="12" t="s">
        <v>283</v>
      </c>
      <c r="C182" s="75">
        <f>ROUNDUP('7990NTP-P'!$M$64*0.1916,2)</f>
        <v>0</v>
      </c>
      <c r="D182" s="69"/>
      <c r="E182" s="24" t="s">
        <v>281</v>
      </c>
      <c r="F182" s="61" t="s">
        <v>283</v>
      </c>
      <c r="G182" s="75">
        <f>ROUNDUP('7990NTP-P'!$N$64*0.1916,2)</f>
        <v>0</v>
      </c>
      <c r="H182" s="69"/>
      <c r="I182" s="81" t="s">
        <v>198</v>
      </c>
      <c r="J182" s="61" t="s">
        <v>202</v>
      </c>
      <c r="K182" s="75">
        <f>ROUNDUP('7990NTP-P'!$O$64*0.1916,2)</f>
        <v>0</v>
      </c>
      <c r="L182" s="69"/>
      <c r="M182" s="81" t="s">
        <v>198</v>
      </c>
      <c r="N182" s="61" t="s">
        <v>202</v>
      </c>
      <c r="O182" s="311">
        <f>ROUNDUP('7990NTP-P'!P64*0.1916,2)</f>
        <v>0</v>
      </c>
      <c r="P182" s="85"/>
      <c r="Q182" s="81" t="s">
        <v>198</v>
      </c>
      <c r="R182" s="61" t="s">
        <v>202</v>
      </c>
      <c r="S182" s="311">
        <f>ROUNDUP('7990NTP-P'!Q64*0.1916,2)</f>
        <v>0</v>
      </c>
      <c r="T182" s="85"/>
      <c r="U182" s="24" t="s">
        <v>281</v>
      </c>
      <c r="V182" s="61" t="s">
        <v>283</v>
      </c>
      <c r="W182" s="75">
        <f>ROUNDUP('7990NTP-P'!R64*0.1916,2)</f>
        <v>0</v>
      </c>
      <c r="X182" s="69"/>
      <c r="Y182" s="81" t="s">
        <v>198</v>
      </c>
      <c r="Z182" s="61" t="s">
        <v>202</v>
      </c>
      <c r="AA182" s="75">
        <f>ROUNDUP('7990NTP-P'!S64*0.1916,2)</f>
        <v>0</v>
      </c>
      <c r="AB182" s="69"/>
      <c r="AC182" s="81" t="s">
        <v>198</v>
      </c>
      <c r="AD182" s="61" t="s">
        <v>202</v>
      </c>
      <c r="AE182" s="75">
        <f>ROUNDUP('7990NTP-P'!W64*0.1916,2)</f>
        <v>0</v>
      </c>
      <c r="AF182" s="69"/>
      <c r="AG182" s="81" t="s">
        <v>198</v>
      </c>
      <c r="AH182" s="61" t="s">
        <v>202</v>
      </c>
      <c r="AI182" s="75">
        <f>ROUNDUP('7990NTP-P'!AA64*0.1916,2)</f>
        <v>0</v>
      </c>
      <c r="AJ182" s="69"/>
      <c r="AK182" s="63">
        <f t="shared" si="0"/>
        <v>0</v>
      </c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  <c r="ER182" s="35"/>
      <c r="ES182" s="35"/>
      <c r="ET182" s="35"/>
      <c r="EU182" s="35"/>
      <c r="EV182" s="35"/>
      <c r="EW182" s="35"/>
      <c r="EX182" s="35"/>
      <c r="EY182" s="35"/>
      <c r="EZ182" s="35"/>
      <c r="FA182" s="35"/>
      <c r="FB182" s="35"/>
      <c r="FC182" s="35"/>
      <c r="FD182" s="35"/>
      <c r="FE182" s="35"/>
      <c r="FF182" s="35"/>
      <c r="FG182" s="35"/>
      <c r="FH182" s="35"/>
      <c r="FI182" s="35"/>
      <c r="FJ182" s="35"/>
      <c r="FK182" s="35"/>
      <c r="FL182" s="35"/>
      <c r="FM182" s="35"/>
      <c r="FN182" s="35"/>
      <c r="FO182" s="35"/>
      <c r="FP182" s="35"/>
      <c r="FQ182" s="35"/>
      <c r="FR182" s="35"/>
      <c r="FS182" s="35"/>
      <c r="FT182" s="35"/>
      <c r="FU182" s="35"/>
      <c r="FV182" s="35"/>
      <c r="FW182" s="35"/>
      <c r="FX182" s="35"/>
      <c r="FY182" s="35"/>
      <c r="FZ182" s="35"/>
      <c r="GA182" s="35"/>
      <c r="GB182" s="35"/>
      <c r="GC182" s="35"/>
      <c r="GD182" s="35"/>
      <c r="GE182" s="35"/>
      <c r="GF182" s="35"/>
      <c r="GG182" s="35"/>
      <c r="GH182" s="35"/>
      <c r="GI182" s="35"/>
      <c r="GJ182" s="35"/>
      <c r="GK182" s="35"/>
      <c r="GL182" s="35"/>
      <c r="GM182" s="35"/>
      <c r="GN182" s="35"/>
      <c r="GO182" s="35"/>
      <c r="GP182" s="35"/>
      <c r="GQ182" s="35"/>
      <c r="GR182" s="35"/>
      <c r="GS182" s="35"/>
      <c r="GT182" s="35"/>
      <c r="GU182" s="35"/>
      <c r="GV182" s="35"/>
      <c r="GW182" s="35"/>
      <c r="GX182" s="35"/>
      <c r="GY182" s="35"/>
      <c r="GZ182" s="35"/>
      <c r="HA182" s="35"/>
      <c r="HB182" s="35"/>
      <c r="HC182" s="35"/>
      <c r="HD182" s="35"/>
      <c r="HE182" s="35"/>
      <c r="HF182" s="35"/>
      <c r="HG182" s="35"/>
      <c r="HH182" s="35"/>
      <c r="HI182" s="35"/>
      <c r="HJ182" s="35"/>
      <c r="HK182" s="35"/>
      <c r="HL182" s="35"/>
      <c r="HM182" s="35"/>
      <c r="HN182" s="35"/>
      <c r="HO182" s="35"/>
      <c r="HP182" s="35"/>
      <c r="HQ182" s="35"/>
      <c r="HR182" s="35"/>
      <c r="HS182" s="35"/>
      <c r="HT182" s="35"/>
      <c r="HU182" s="35"/>
      <c r="HV182" s="35"/>
      <c r="HW182" s="35"/>
      <c r="HX182" s="35"/>
      <c r="HY182" s="35"/>
      <c r="HZ182" s="35"/>
      <c r="IA182" s="35"/>
      <c r="IB182" s="35"/>
      <c r="IC182" s="35"/>
      <c r="ID182" s="35"/>
      <c r="IE182" s="35"/>
      <c r="IF182" s="35"/>
      <c r="IG182" s="35"/>
      <c r="IH182" s="35"/>
      <c r="II182" s="35"/>
      <c r="IJ182" s="35"/>
      <c r="IK182" s="35"/>
      <c r="IL182" s="35"/>
      <c r="IM182" s="35"/>
      <c r="IN182" s="35"/>
      <c r="IO182" s="35"/>
      <c r="IP182" s="35"/>
      <c r="IQ182" s="35"/>
      <c r="IR182" s="35"/>
      <c r="IS182" s="35"/>
      <c r="IT182" s="35"/>
      <c r="IU182" s="35"/>
      <c r="IV182" s="35"/>
      <c r="IW182" s="35"/>
      <c r="IX182" s="35"/>
      <c r="IY182" s="35"/>
      <c r="IZ182" s="35"/>
      <c r="JA182" s="35"/>
      <c r="JB182" s="35"/>
      <c r="JC182" s="35"/>
      <c r="JD182" s="35"/>
      <c r="JE182" s="35"/>
      <c r="JF182" s="35"/>
      <c r="JG182" s="35"/>
      <c r="JH182" s="35"/>
      <c r="JI182" s="35"/>
      <c r="JJ182" s="35"/>
      <c r="JK182" s="35"/>
      <c r="JL182" s="35"/>
      <c r="JM182" s="35"/>
      <c r="JN182" s="35"/>
      <c r="JO182" s="35"/>
      <c r="JP182" s="35"/>
      <c r="JQ182" s="35"/>
      <c r="JR182" s="35"/>
      <c r="JS182" s="35"/>
      <c r="JT182" s="35"/>
      <c r="JU182" s="35"/>
      <c r="JV182" s="35"/>
      <c r="JW182" s="35"/>
      <c r="JX182" s="35"/>
      <c r="JY182" s="35"/>
      <c r="JZ182" s="35"/>
      <c r="KA182" s="35"/>
      <c r="KB182" s="35"/>
      <c r="KC182" s="35"/>
      <c r="KD182" s="35"/>
      <c r="KE182" s="35"/>
      <c r="KF182" s="35"/>
      <c r="KG182" s="35"/>
      <c r="KH182" s="35"/>
      <c r="KI182" s="35"/>
      <c r="KJ182" s="35"/>
    </row>
    <row r="183" spans="1:296" s="43" customFormat="1" ht="13.5" hidden="1" thickBot="1" x14ac:dyDescent="0.35">
      <c r="A183" s="82"/>
      <c r="B183" s="12"/>
      <c r="C183" s="68"/>
      <c r="D183" s="69"/>
      <c r="E183" s="24"/>
      <c r="F183" s="61"/>
      <c r="G183" s="68"/>
      <c r="H183" s="69"/>
      <c r="I183" s="24"/>
      <c r="J183" s="83"/>
      <c r="K183" s="68"/>
      <c r="L183" s="69"/>
      <c r="M183" s="24"/>
      <c r="N183" s="84"/>
      <c r="O183" s="85"/>
      <c r="P183" s="85"/>
      <c r="Q183" s="86"/>
      <c r="R183" s="61"/>
      <c r="S183" s="85"/>
      <c r="T183" s="85"/>
      <c r="U183" s="86"/>
      <c r="V183" s="61"/>
      <c r="W183" s="75"/>
      <c r="X183" s="69"/>
      <c r="Y183" s="24"/>
      <c r="Z183" s="61"/>
      <c r="AA183" s="87"/>
      <c r="AB183" s="69"/>
      <c r="AC183" s="24"/>
      <c r="AD183" s="61"/>
      <c r="AE183" s="87"/>
      <c r="AF183" s="69"/>
      <c r="AG183" s="24"/>
      <c r="AH183" s="61"/>
      <c r="AI183" s="87"/>
      <c r="AJ183" s="69"/>
      <c r="AK183" s="63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  <c r="EW183" s="35"/>
      <c r="EX183" s="35"/>
      <c r="EY183" s="35"/>
      <c r="EZ183" s="35"/>
      <c r="FA183" s="35"/>
      <c r="FB183" s="35"/>
      <c r="FC183" s="35"/>
      <c r="FD183" s="35"/>
      <c r="FE183" s="35"/>
      <c r="FF183" s="35"/>
      <c r="FG183" s="35"/>
      <c r="FH183" s="35"/>
      <c r="FI183" s="35"/>
      <c r="FJ183" s="35"/>
      <c r="FK183" s="35"/>
      <c r="FL183" s="35"/>
      <c r="FM183" s="35"/>
      <c r="FN183" s="35"/>
      <c r="FO183" s="35"/>
      <c r="FP183" s="35"/>
      <c r="FQ183" s="35"/>
      <c r="FR183" s="35"/>
      <c r="FS183" s="35"/>
      <c r="FT183" s="35"/>
      <c r="FU183" s="35"/>
      <c r="FV183" s="35"/>
      <c r="FW183" s="35"/>
      <c r="FX183" s="35"/>
      <c r="FY183" s="35"/>
      <c r="FZ183" s="35"/>
      <c r="GA183" s="35"/>
      <c r="GB183" s="35"/>
      <c r="GC183" s="35"/>
      <c r="GD183" s="35"/>
      <c r="GE183" s="35"/>
      <c r="GF183" s="35"/>
      <c r="GG183" s="35"/>
      <c r="GH183" s="35"/>
      <c r="GI183" s="35"/>
      <c r="GJ183" s="35"/>
      <c r="GK183" s="35"/>
      <c r="GL183" s="35"/>
      <c r="GM183" s="35"/>
      <c r="GN183" s="35"/>
      <c r="GO183" s="35"/>
      <c r="GP183" s="35"/>
      <c r="GQ183" s="35"/>
      <c r="GR183" s="35"/>
      <c r="GS183" s="35"/>
      <c r="GT183" s="35"/>
      <c r="GU183" s="35"/>
      <c r="GV183" s="35"/>
      <c r="GW183" s="35"/>
      <c r="GX183" s="35"/>
      <c r="GY183" s="35"/>
      <c r="GZ183" s="35"/>
      <c r="HA183" s="35"/>
      <c r="HB183" s="35"/>
      <c r="HC183" s="35"/>
      <c r="HD183" s="35"/>
      <c r="HE183" s="35"/>
      <c r="HF183" s="35"/>
      <c r="HG183" s="35"/>
      <c r="HH183" s="35"/>
      <c r="HI183" s="35"/>
      <c r="HJ183" s="35"/>
      <c r="HK183" s="35"/>
      <c r="HL183" s="35"/>
      <c r="HM183" s="35"/>
      <c r="HN183" s="35"/>
      <c r="HO183" s="35"/>
      <c r="HP183" s="35"/>
      <c r="HQ183" s="35"/>
      <c r="HR183" s="35"/>
      <c r="HS183" s="35"/>
      <c r="HT183" s="35"/>
      <c r="HU183" s="35"/>
      <c r="HV183" s="35"/>
      <c r="HW183" s="35"/>
      <c r="HX183" s="35"/>
      <c r="HY183" s="35"/>
      <c r="HZ183" s="35"/>
      <c r="IA183" s="35"/>
      <c r="IB183" s="35"/>
      <c r="IC183" s="35"/>
      <c r="ID183" s="35"/>
      <c r="IE183" s="35"/>
      <c r="IF183" s="35"/>
      <c r="IG183" s="35"/>
      <c r="IH183" s="35"/>
      <c r="II183" s="35"/>
      <c r="IJ183" s="35"/>
      <c r="IK183" s="35"/>
      <c r="IL183" s="35"/>
      <c r="IM183" s="35"/>
      <c r="IN183" s="35"/>
      <c r="IO183" s="35"/>
      <c r="IP183" s="35"/>
      <c r="IQ183" s="35"/>
      <c r="IR183" s="35"/>
      <c r="IS183" s="35"/>
      <c r="IT183" s="35"/>
      <c r="IU183" s="35"/>
      <c r="IV183" s="35"/>
      <c r="IW183" s="35"/>
      <c r="IX183" s="35"/>
      <c r="IY183" s="35"/>
      <c r="IZ183" s="35"/>
      <c r="JA183" s="35"/>
      <c r="JB183" s="35"/>
      <c r="JC183" s="35"/>
      <c r="JD183" s="35"/>
      <c r="JE183" s="35"/>
      <c r="JF183" s="35"/>
      <c r="JG183" s="35"/>
      <c r="JH183" s="35"/>
      <c r="JI183" s="35"/>
      <c r="JJ183" s="35"/>
      <c r="JK183" s="35"/>
      <c r="JL183" s="35"/>
      <c r="JM183" s="35"/>
      <c r="JN183" s="35"/>
      <c r="JO183" s="35"/>
      <c r="JP183" s="35"/>
      <c r="JQ183" s="35"/>
      <c r="JR183" s="35"/>
      <c r="JS183" s="35"/>
      <c r="JT183" s="35"/>
      <c r="JU183" s="35"/>
      <c r="JV183" s="35"/>
      <c r="JW183" s="35"/>
      <c r="JX183" s="35"/>
      <c r="JY183" s="35"/>
      <c r="JZ183" s="35"/>
      <c r="KA183" s="35"/>
      <c r="KB183" s="35"/>
      <c r="KC183" s="35"/>
      <c r="KD183" s="35"/>
      <c r="KE183" s="35"/>
      <c r="KF183" s="35"/>
      <c r="KG183" s="35"/>
      <c r="KH183" s="35"/>
      <c r="KI183" s="35"/>
      <c r="KJ183" s="35"/>
    </row>
    <row r="184" spans="1:296" ht="38" hidden="1" thickBot="1" x14ac:dyDescent="0.3">
      <c r="A184" s="60" t="s">
        <v>96</v>
      </c>
      <c r="B184" s="12" t="s">
        <v>97</v>
      </c>
      <c r="C184" s="75">
        <f>SUM('7990NTP-P'!$M$65*1)</f>
        <v>0</v>
      </c>
      <c r="D184" s="76">
        <f>'7990NTP-P'!$C$65</f>
        <v>0</v>
      </c>
      <c r="E184" s="60" t="s">
        <v>96</v>
      </c>
      <c r="F184" s="61" t="s">
        <v>97</v>
      </c>
      <c r="G184" s="75">
        <f>SUM('7990NTP-P'!$N$65*1)</f>
        <v>0</v>
      </c>
      <c r="H184" s="76">
        <f>'7990NTP-P'!$D$65</f>
        <v>0</v>
      </c>
      <c r="I184" s="60" t="s">
        <v>96</v>
      </c>
      <c r="J184" s="61" t="s">
        <v>97</v>
      </c>
      <c r="K184" s="75">
        <f>SUM('7990NTP-P'!$O$65*1)</f>
        <v>0</v>
      </c>
      <c r="L184" s="76">
        <f>'7990NTP-P'!E65</f>
        <v>0</v>
      </c>
      <c r="M184" s="60" t="s">
        <v>96</v>
      </c>
      <c r="N184" s="61" t="s">
        <v>97</v>
      </c>
      <c r="O184" s="311">
        <f>SUM('7990NTP-P'!P65*1)</f>
        <v>0</v>
      </c>
      <c r="P184" s="76">
        <f>'7990NTP-P'!F65</f>
        <v>0</v>
      </c>
      <c r="Q184" s="60" t="s">
        <v>96</v>
      </c>
      <c r="R184" s="61" t="s">
        <v>97</v>
      </c>
      <c r="S184" s="311">
        <f>SUM('7990NTP-P'!Q65*1)</f>
        <v>0</v>
      </c>
      <c r="T184" s="76">
        <f>'7990NTP-P'!G65</f>
        <v>0</v>
      </c>
      <c r="U184" s="60" t="s">
        <v>96</v>
      </c>
      <c r="V184" s="61" t="s">
        <v>97</v>
      </c>
      <c r="W184" s="75">
        <f>SUM('7990NTP-P'!R65*1)</f>
        <v>0</v>
      </c>
      <c r="X184" s="76">
        <f>'7990NTP-P'!H65</f>
        <v>0</v>
      </c>
      <c r="Y184" s="60" t="s">
        <v>96</v>
      </c>
      <c r="Z184" s="61" t="s">
        <v>97</v>
      </c>
      <c r="AA184" s="75">
        <f>SUM('7990NTP-P'!S65*1)</f>
        <v>0</v>
      </c>
      <c r="AB184" s="76">
        <f>'7990NTP-P'!I65</f>
        <v>0</v>
      </c>
      <c r="AC184" s="60" t="s">
        <v>96</v>
      </c>
      <c r="AD184" s="61" t="s">
        <v>97</v>
      </c>
      <c r="AE184" s="75">
        <f>SUM('7990NTP-P'!W65*1)</f>
        <v>0</v>
      </c>
      <c r="AF184" s="76">
        <f>'7990NTP-P'!M65</f>
        <v>0</v>
      </c>
      <c r="AG184" s="60" t="s">
        <v>96</v>
      </c>
      <c r="AH184" s="61" t="s">
        <v>97</v>
      </c>
      <c r="AI184" s="75">
        <f>SUM('7990NTP-P'!AA65*1)</f>
        <v>0</v>
      </c>
      <c r="AJ184" s="76">
        <f>'7990NTP-P'!Q65</f>
        <v>0</v>
      </c>
      <c r="AK184" s="63">
        <f t="shared" si="0"/>
        <v>0</v>
      </c>
      <c r="AL184" s="51"/>
      <c r="AM184" s="52"/>
      <c r="AN184" s="52"/>
      <c r="AO184" s="52"/>
      <c r="KC184" s="35"/>
      <c r="KD184" s="35"/>
      <c r="KE184" s="35"/>
      <c r="KF184" s="35"/>
      <c r="KG184" s="35"/>
      <c r="KH184" s="35"/>
      <c r="KI184" s="35"/>
      <c r="KJ184" s="35"/>
    </row>
    <row r="185" spans="1:296" s="43" customFormat="1" ht="13.5" hidden="1" thickBot="1" x14ac:dyDescent="0.35">
      <c r="A185" s="80"/>
      <c r="B185" s="12"/>
      <c r="C185" s="68"/>
      <c r="D185" s="69"/>
      <c r="E185" s="81"/>
      <c r="F185" s="61"/>
      <c r="G185" s="68"/>
      <c r="H185" s="69"/>
      <c r="I185" s="81"/>
      <c r="J185" s="61"/>
      <c r="K185" s="68"/>
      <c r="L185" s="69"/>
      <c r="M185" s="81"/>
      <c r="N185" s="61"/>
      <c r="O185" s="85"/>
      <c r="P185" s="85"/>
      <c r="Q185" s="81"/>
      <c r="R185" s="61"/>
      <c r="S185" s="85"/>
      <c r="T185" s="85"/>
      <c r="U185" s="81"/>
      <c r="V185" s="61"/>
      <c r="W185" s="75"/>
      <c r="X185" s="69"/>
      <c r="Y185" s="81"/>
      <c r="Z185" s="61"/>
      <c r="AA185" s="87"/>
      <c r="AB185" s="69"/>
      <c r="AC185" s="81"/>
      <c r="AD185" s="61"/>
      <c r="AE185" s="87"/>
      <c r="AF185" s="69"/>
      <c r="AG185" s="81"/>
      <c r="AH185" s="61"/>
      <c r="AI185" s="87"/>
      <c r="AJ185" s="69"/>
      <c r="AK185" s="63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  <c r="ER185" s="35"/>
      <c r="ES185" s="35"/>
      <c r="ET185" s="35"/>
      <c r="EU185" s="35"/>
      <c r="EV185" s="35"/>
      <c r="EW185" s="35"/>
      <c r="EX185" s="35"/>
      <c r="EY185" s="35"/>
      <c r="EZ185" s="35"/>
      <c r="FA185" s="35"/>
      <c r="FB185" s="35"/>
      <c r="FC185" s="35"/>
      <c r="FD185" s="35"/>
      <c r="FE185" s="35"/>
      <c r="FF185" s="35"/>
      <c r="FG185" s="35"/>
      <c r="FH185" s="35"/>
      <c r="FI185" s="35"/>
      <c r="FJ185" s="35"/>
      <c r="FK185" s="35"/>
      <c r="FL185" s="35"/>
      <c r="FM185" s="35"/>
      <c r="FN185" s="35"/>
      <c r="FO185" s="35"/>
      <c r="FP185" s="35"/>
      <c r="FQ185" s="35"/>
      <c r="FR185" s="35"/>
      <c r="FS185" s="35"/>
      <c r="FT185" s="35"/>
      <c r="FU185" s="35"/>
      <c r="FV185" s="35"/>
      <c r="FW185" s="35"/>
      <c r="FX185" s="35"/>
      <c r="FY185" s="35"/>
      <c r="FZ185" s="35"/>
      <c r="GA185" s="35"/>
      <c r="GB185" s="35"/>
      <c r="GC185" s="35"/>
      <c r="GD185" s="35"/>
      <c r="GE185" s="35"/>
      <c r="GF185" s="35"/>
      <c r="GG185" s="35"/>
      <c r="GH185" s="35"/>
      <c r="GI185" s="35"/>
      <c r="GJ185" s="35"/>
      <c r="GK185" s="35"/>
      <c r="GL185" s="35"/>
      <c r="GM185" s="35"/>
      <c r="GN185" s="35"/>
      <c r="GO185" s="35"/>
      <c r="GP185" s="35"/>
      <c r="GQ185" s="35"/>
      <c r="GR185" s="35"/>
      <c r="GS185" s="35"/>
      <c r="GT185" s="35"/>
      <c r="GU185" s="35"/>
      <c r="GV185" s="35"/>
      <c r="GW185" s="35"/>
      <c r="GX185" s="35"/>
      <c r="GY185" s="35"/>
      <c r="GZ185" s="35"/>
      <c r="HA185" s="35"/>
      <c r="HB185" s="35"/>
      <c r="HC185" s="35"/>
      <c r="HD185" s="35"/>
      <c r="HE185" s="35"/>
      <c r="HF185" s="35"/>
      <c r="HG185" s="35"/>
      <c r="HH185" s="35"/>
      <c r="HI185" s="35"/>
      <c r="HJ185" s="35"/>
      <c r="HK185" s="35"/>
      <c r="HL185" s="35"/>
      <c r="HM185" s="35"/>
      <c r="HN185" s="35"/>
      <c r="HO185" s="35"/>
      <c r="HP185" s="35"/>
      <c r="HQ185" s="35"/>
      <c r="HR185" s="35"/>
      <c r="HS185" s="35"/>
      <c r="HT185" s="35"/>
      <c r="HU185" s="35"/>
      <c r="HV185" s="35"/>
      <c r="HW185" s="35"/>
      <c r="HX185" s="35"/>
      <c r="HY185" s="35"/>
      <c r="HZ185" s="35"/>
      <c r="IA185" s="35"/>
      <c r="IB185" s="35"/>
      <c r="IC185" s="35"/>
      <c r="ID185" s="35"/>
      <c r="IE185" s="35"/>
      <c r="IF185" s="35"/>
      <c r="IG185" s="35"/>
      <c r="IH185" s="35"/>
      <c r="II185" s="35"/>
      <c r="IJ185" s="35"/>
      <c r="IK185" s="35"/>
      <c r="IL185" s="35"/>
      <c r="IM185" s="35"/>
      <c r="IN185" s="35"/>
      <c r="IO185" s="35"/>
      <c r="IP185" s="35"/>
      <c r="IQ185" s="35"/>
      <c r="IR185" s="35"/>
      <c r="IS185" s="35"/>
      <c r="IT185" s="35"/>
      <c r="IU185" s="35"/>
      <c r="IV185" s="35"/>
      <c r="IW185" s="35"/>
      <c r="IX185" s="35"/>
      <c r="IY185" s="35"/>
      <c r="IZ185" s="35"/>
      <c r="JA185" s="35"/>
      <c r="JB185" s="35"/>
      <c r="JC185" s="35"/>
      <c r="JD185" s="35"/>
      <c r="JE185" s="35"/>
      <c r="JF185" s="35"/>
      <c r="JG185" s="35"/>
      <c r="JH185" s="35"/>
      <c r="JI185" s="35"/>
      <c r="JJ185" s="35"/>
      <c r="JK185" s="35"/>
      <c r="JL185" s="35"/>
      <c r="JM185" s="35"/>
      <c r="JN185" s="35"/>
      <c r="JO185" s="35"/>
      <c r="JP185" s="35"/>
      <c r="JQ185" s="35"/>
      <c r="JR185" s="35"/>
      <c r="JS185" s="35"/>
      <c r="JT185" s="35"/>
      <c r="JU185" s="35"/>
      <c r="JV185" s="35"/>
      <c r="JW185" s="35"/>
      <c r="JX185" s="35"/>
      <c r="JY185" s="35"/>
      <c r="JZ185" s="35"/>
      <c r="KA185" s="35"/>
      <c r="KB185" s="35"/>
      <c r="KC185" s="35"/>
      <c r="KD185" s="35"/>
      <c r="KE185" s="35"/>
      <c r="KF185" s="35"/>
      <c r="KG185" s="35"/>
      <c r="KH185" s="35"/>
      <c r="KI185" s="35"/>
      <c r="KJ185" s="35"/>
    </row>
    <row r="186" spans="1:296" ht="38" hidden="1" thickBot="1" x14ac:dyDescent="0.3">
      <c r="A186" s="60" t="s">
        <v>98</v>
      </c>
      <c r="B186" s="12" t="s">
        <v>91</v>
      </c>
      <c r="C186" s="75">
        <f>SUM('7990NTP-P'!$M$67*1)</f>
        <v>0</v>
      </c>
      <c r="D186" s="76">
        <f>'7990NTP-P'!$C$67</f>
        <v>0</v>
      </c>
      <c r="E186" s="60" t="s">
        <v>98</v>
      </c>
      <c r="F186" s="61" t="s">
        <v>91</v>
      </c>
      <c r="G186" s="75">
        <f>SUM('7990NTP-P'!$N$67*1)</f>
        <v>0</v>
      </c>
      <c r="H186" s="76">
        <f>'7990NTP-P'!$D$67</f>
        <v>0</v>
      </c>
      <c r="I186" s="60" t="s">
        <v>98</v>
      </c>
      <c r="J186" s="61" t="s">
        <v>91</v>
      </c>
      <c r="K186" s="75">
        <f>SUM('7990NTP-P'!$O$67*1)</f>
        <v>0</v>
      </c>
      <c r="L186" s="76">
        <f>'7990NTP-P'!E67</f>
        <v>0</v>
      </c>
      <c r="M186" s="60" t="s">
        <v>98</v>
      </c>
      <c r="N186" s="61" t="s">
        <v>91</v>
      </c>
      <c r="O186" s="311">
        <f>SUM('7990NTP-P'!P67*1)</f>
        <v>0</v>
      </c>
      <c r="P186" s="76">
        <f>'7990NTP-P'!F67</f>
        <v>0</v>
      </c>
      <c r="Q186" s="60" t="s">
        <v>98</v>
      </c>
      <c r="R186" s="61" t="s">
        <v>91</v>
      </c>
      <c r="S186" s="311">
        <f>SUM('7990NTP-P'!Q67*1)</f>
        <v>0</v>
      </c>
      <c r="T186" s="76">
        <f>'7990NTP-P'!G67</f>
        <v>0</v>
      </c>
      <c r="U186" s="60" t="s">
        <v>98</v>
      </c>
      <c r="V186" s="61" t="s">
        <v>91</v>
      </c>
      <c r="W186" s="75">
        <f>SUM('7990NTP-P'!R67*1)</f>
        <v>0</v>
      </c>
      <c r="X186" s="76">
        <f>'7990NTP-P'!H67</f>
        <v>0</v>
      </c>
      <c r="Y186" s="60" t="s">
        <v>98</v>
      </c>
      <c r="Z186" s="61" t="s">
        <v>91</v>
      </c>
      <c r="AA186" s="75">
        <f>SUM('7990NTP-P'!S67*1)</f>
        <v>0</v>
      </c>
      <c r="AB186" s="76">
        <f>'7990NTP-P'!I67</f>
        <v>0</v>
      </c>
      <c r="AC186" s="60" t="s">
        <v>98</v>
      </c>
      <c r="AD186" s="61" t="s">
        <v>91</v>
      </c>
      <c r="AE186" s="75">
        <f>SUM('7990NTP-P'!W67*1)</f>
        <v>0</v>
      </c>
      <c r="AF186" s="76">
        <f>'7990NTP-P'!M67</f>
        <v>0</v>
      </c>
      <c r="AG186" s="60" t="s">
        <v>98</v>
      </c>
      <c r="AH186" s="61" t="s">
        <v>91</v>
      </c>
      <c r="AI186" s="75">
        <f>SUM('7990NTP-P'!AA67*1)</f>
        <v>0</v>
      </c>
      <c r="AJ186" s="76">
        <f>'7990NTP-P'!Q67</f>
        <v>0</v>
      </c>
      <c r="AK186" s="63">
        <f t="shared" si="0"/>
        <v>0</v>
      </c>
      <c r="KC186" s="35"/>
      <c r="KD186" s="35"/>
      <c r="KE186" s="35"/>
      <c r="KF186" s="35"/>
      <c r="KG186" s="35"/>
      <c r="KH186" s="35"/>
      <c r="KI186" s="35"/>
      <c r="KJ186" s="35"/>
    </row>
    <row r="187" spans="1:296" s="43" customFormat="1" ht="13.5" hidden="1" thickBot="1" x14ac:dyDescent="0.35">
      <c r="A187" s="80"/>
      <c r="B187" s="12"/>
      <c r="C187" s="68"/>
      <c r="D187" s="69"/>
      <c r="E187" s="81"/>
      <c r="F187" s="61"/>
      <c r="G187" s="68"/>
      <c r="H187" s="69"/>
      <c r="I187" s="81"/>
      <c r="J187" s="61"/>
      <c r="K187" s="68"/>
      <c r="L187" s="69"/>
      <c r="M187" s="81"/>
      <c r="N187" s="61"/>
      <c r="O187" s="85"/>
      <c r="P187" s="85"/>
      <c r="Q187" s="81"/>
      <c r="R187" s="61"/>
      <c r="S187" s="85"/>
      <c r="T187" s="85"/>
      <c r="U187" s="81"/>
      <c r="V187" s="61"/>
      <c r="W187" s="75"/>
      <c r="X187" s="69"/>
      <c r="Y187" s="81"/>
      <c r="Z187" s="61"/>
      <c r="AA187" s="87"/>
      <c r="AB187" s="69"/>
      <c r="AC187" s="81"/>
      <c r="AD187" s="61"/>
      <c r="AE187" s="87"/>
      <c r="AF187" s="69"/>
      <c r="AG187" s="81"/>
      <c r="AH187" s="61"/>
      <c r="AI187" s="87"/>
      <c r="AJ187" s="69"/>
      <c r="AK187" s="63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  <c r="ER187" s="35"/>
      <c r="ES187" s="35"/>
      <c r="ET187" s="35"/>
      <c r="EU187" s="35"/>
      <c r="EV187" s="35"/>
      <c r="EW187" s="35"/>
      <c r="EX187" s="35"/>
      <c r="EY187" s="35"/>
      <c r="EZ187" s="35"/>
      <c r="FA187" s="35"/>
      <c r="FB187" s="35"/>
      <c r="FC187" s="35"/>
      <c r="FD187" s="35"/>
      <c r="FE187" s="35"/>
      <c r="FF187" s="35"/>
      <c r="FG187" s="35"/>
      <c r="FH187" s="35"/>
      <c r="FI187" s="35"/>
      <c r="FJ187" s="35"/>
      <c r="FK187" s="35"/>
      <c r="FL187" s="35"/>
      <c r="FM187" s="35"/>
      <c r="FN187" s="35"/>
      <c r="FO187" s="35"/>
      <c r="FP187" s="35"/>
      <c r="FQ187" s="35"/>
      <c r="FR187" s="35"/>
      <c r="FS187" s="35"/>
      <c r="FT187" s="35"/>
      <c r="FU187" s="35"/>
      <c r="FV187" s="35"/>
      <c r="FW187" s="35"/>
      <c r="FX187" s="35"/>
      <c r="FY187" s="35"/>
      <c r="FZ187" s="35"/>
      <c r="GA187" s="35"/>
      <c r="GB187" s="35"/>
      <c r="GC187" s="35"/>
      <c r="GD187" s="35"/>
      <c r="GE187" s="35"/>
      <c r="GF187" s="35"/>
      <c r="GG187" s="35"/>
      <c r="GH187" s="35"/>
      <c r="GI187" s="35"/>
      <c r="GJ187" s="35"/>
      <c r="GK187" s="35"/>
      <c r="GL187" s="35"/>
      <c r="GM187" s="35"/>
      <c r="GN187" s="35"/>
      <c r="GO187" s="35"/>
      <c r="GP187" s="35"/>
      <c r="GQ187" s="35"/>
      <c r="GR187" s="35"/>
      <c r="GS187" s="35"/>
      <c r="GT187" s="35"/>
      <c r="GU187" s="35"/>
      <c r="GV187" s="35"/>
      <c r="GW187" s="35"/>
      <c r="GX187" s="35"/>
      <c r="GY187" s="35"/>
      <c r="GZ187" s="35"/>
      <c r="HA187" s="35"/>
      <c r="HB187" s="35"/>
      <c r="HC187" s="35"/>
      <c r="HD187" s="35"/>
      <c r="HE187" s="35"/>
      <c r="HF187" s="35"/>
      <c r="HG187" s="35"/>
      <c r="HH187" s="35"/>
      <c r="HI187" s="35"/>
      <c r="HJ187" s="35"/>
      <c r="HK187" s="35"/>
      <c r="HL187" s="35"/>
      <c r="HM187" s="35"/>
      <c r="HN187" s="35"/>
      <c r="HO187" s="35"/>
      <c r="HP187" s="35"/>
      <c r="HQ187" s="35"/>
      <c r="HR187" s="35"/>
      <c r="HS187" s="35"/>
      <c r="HT187" s="35"/>
      <c r="HU187" s="35"/>
      <c r="HV187" s="35"/>
      <c r="HW187" s="35"/>
      <c r="HX187" s="35"/>
      <c r="HY187" s="35"/>
      <c r="HZ187" s="35"/>
      <c r="IA187" s="35"/>
      <c r="IB187" s="35"/>
      <c r="IC187" s="35"/>
      <c r="ID187" s="35"/>
      <c r="IE187" s="35"/>
      <c r="IF187" s="35"/>
      <c r="IG187" s="35"/>
      <c r="IH187" s="35"/>
      <c r="II187" s="35"/>
      <c r="IJ187" s="35"/>
      <c r="IK187" s="35"/>
      <c r="IL187" s="35"/>
      <c r="IM187" s="35"/>
      <c r="IN187" s="35"/>
      <c r="IO187" s="35"/>
      <c r="IP187" s="35"/>
      <c r="IQ187" s="35"/>
      <c r="IR187" s="35"/>
      <c r="IS187" s="35"/>
      <c r="IT187" s="35"/>
      <c r="IU187" s="35"/>
      <c r="IV187" s="35"/>
      <c r="IW187" s="35"/>
      <c r="IX187" s="35"/>
      <c r="IY187" s="35"/>
      <c r="IZ187" s="35"/>
      <c r="JA187" s="35"/>
      <c r="JB187" s="35"/>
      <c r="JC187" s="35"/>
      <c r="JD187" s="35"/>
      <c r="JE187" s="35"/>
      <c r="JF187" s="35"/>
      <c r="JG187" s="35"/>
      <c r="JH187" s="35"/>
      <c r="JI187" s="35"/>
      <c r="JJ187" s="35"/>
      <c r="JK187" s="35"/>
      <c r="JL187" s="35"/>
      <c r="JM187" s="35"/>
      <c r="JN187" s="35"/>
      <c r="JO187" s="35"/>
      <c r="JP187" s="35"/>
      <c r="JQ187" s="35"/>
      <c r="JR187" s="35"/>
      <c r="JS187" s="35"/>
      <c r="JT187" s="35"/>
      <c r="JU187" s="35"/>
      <c r="JV187" s="35"/>
      <c r="JW187" s="35"/>
      <c r="JX187" s="35"/>
      <c r="JY187" s="35"/>
      <c r="JZ187" s="35"/>
      <c r="KA187" s="35"/>
      <c r="KB187" s="35"/>
      <c r="KC187" s="35"/>
      <c r="KD187" s="35"/>
      <c r="KE187" s="35"/>
      <c r="KF187" s="35"/>
      <c r="KG187" s="35"/>
      <c r="KH187" s="35"/>
      <c r="KI187" s="35"/>
      <c r="KJ187" s="35"/>
    </row>
    <row r="188" spans="1:296" ht="50.5" hidden="1" thickBot="1" x14ac:dyDescent="0.3">
      <c r="A188" s="60" t="s">
        <v>99</v>
      </c>
      <c r="B188" s="12" t="s">
        <v>100</v>
      </c>
      <c r="C188" s="75" t="e">
        <f>SUM('7990NTP-P'!#REF!*1)</f>
        <v>#REF!</v>
      </c>
      <c r="D188" s="76" t="e">
        <f>'7990NTP-P'!#REF!</f>
        <v>#REF!</v>
      </c>
      <c r="E188" s="60" t="s">
        <v>99</v>
      </c>
      <c r="F188" s="61" t="s">
        <v>100</v>
      </c>
      <c r="G188" s="75" t="e">
        <f>SUM('7990NTP-P'!#REF!*1)</f>
        <v>#REF!</v>
      </c>
      <c r="H188" s="76" t="e">
        <f>'7990NTP-P'!#REF!</f>
        <v>#REF!</v>
      </c>
      <c r="I188" s="60" t="s">
        <v>99</v>
      </c>
      <c r="J188" s="61" t="s">
        <v>100</v>
      </c>
      <c r="K188" s="75" t="e">
        <f>SUM('7990NTP-P'!#REF!*1)</f>
        <v>#REF!</v>
      </c>
      <c r="L188" s="76" t="e">
        <f>'7990NTP-P'!#REF!</f>
        <v>#REF!</v>
      </c>
      <c r="M188" s="60" t="s">
        <v>99</v>
      </c>
      <c r="N188" s="61" t="s">
        <v>100</v>
      </c>
      <c r="O188" s="311" t="e">
        <f>SUM('7990NTP-P'!#REF!*1)</f>
        <v>#REF!</v>
      </c>
      <c r="P188" s="76" t="e">
        <f>'7990NTP-P'!#REF!</f>
        <v>#REF!</v>
      </c>
      <c r="Q188" s="60" t="s">
        <v>99</v>
      </c>
      <c r="R188" s="61" t="s">
        <v>100</v>
      </c>
      <c r="S188" s="311" t="e">
        <f>SUM('7990NTP-P'!#REF!*1)</f>
        <v>#REF!</v>
      </c>
      <c r="T188" s="76" t="e">
        <f>'7990NTP-P'!#REF!</f>
        <v>#REF!</v>
      </c>
      <c r="U188" s="60" t="s">
        <v>99</v>
      </c>
      <c r="V188" s="61" t="s">
        <v>100</v>
      </c>
      <c r="W188" s="75" t="e">
        <f>SUM('7990NTP-P'!#REF!*1)</f>
        <v>#REF!</v>
      </c>
      <c r="X188" s="76" t="e">
        <f>'7990NTP-P'!#REF!</f>
        <v>#REF!</v>
      </c>
      <c r="Y188" s="60" t="s">
        <v>99</v>
      </c>
      <c r="Z188" s="61" t="s">
        <v>100</v>
      </c>
      <c r="AA188" s="75" t="e">
        <f>SUM('7990NTP-P'!#REF!*1)</f>
        <v>#REF!</v>
      </c>
      <c r="AB188" s="76" t="e">
        <f>'7990NTP-P'!#REF!</f>
        <v>#REF!</v>
      </c>
      <c r="AC188" s="60" t="s">
        <v>99</v>
      </c>
      <c r="AD188" s="61" t="s">
        <v>100</v>
      </c>
      <c r="AE188" s="75" t="e">
        <f>SUM('7990NTP-P'!#REF!*1)</f>
        <v>#REF!</v>
      </c>
      <c r="AF188" s="76" t="e">
        <f>'7990NTP-P'!#REF!</f>
        <v>#REF!</v>
      </c>
      <c r="AG188" s="60" t="s">
        <v>99</v>
      </c>
      <c r="AH188" s="61" t="s">
        <v>100</v>
      </c>
      <c r="AI188" s="75" t="e">
        <f>SUM('7990NTP-P'!#REF!*1)</f>
        <v>#REF!</v>
      </c>
      <c r="AJ188" s="76" t="e">
        <f>'7990NTP-P'!#REF!</f>
        <v>#REF!</v>
      </c>
      <c r="AK188" s="63" t="e">
        <f t="shared" si="0"/>
        <v>#REF!</v>
      </c>
      <c r="KC188" s="35"/>
      <c r="KD188" s="35"/>
      <c r="KE188" s="35"/>
      <c r="KF188" s="35"/>
      <c r="KG188" s="35"/>
      <c r="KH188" s="35"/>
      <c r="KI188" s="35"/>
      <c r="KJ188" s="35"/>
    </row>
    <row r="189" spans="1:296" s="43" customFormat="1" ht="13.5" hidden="1" thickBot="1" x14ac:dyDescent="0.35">
      <c r="A189" s="80"/>
      <c r="B189" s="12"/>
      <c r="C189" s="68"/>
      <c r="D189" s="69"/>
      <c r="E189" s="81"/>
      <c r="F189" s="61"/>
      <c r="G189" s="68"/>
      <c r="H189" s="69"/>
      <c r="I189" s="81"/>
      <c r="J189" s="61"/>
      <c r="K189" s="68"/>
      <c r="L189" s="69"/>
      <c r="M189" s="81"/>
      <c r="N189" s="61"/>
      <c r="O189" s="85"/>
      <c r="P189" s="85"/>
      <c r="Q189" s="81"/>
      <c r="R189" s="61"/>
      <c r="S189" s="85"/>
      <c r="T189" s="85"/>
      <c r="U189" s="81"/>
      <c r="V189" s="61"/>
      <c r="W189" s="75"/>
      <c r="X189" s="69"/>
      <c r="Y189" s="81"/>
      <c r="Z189" s="61"/>
      <c r="AA189" s="87"/>
      <c r="AB189" s="69"/>
      <c r="AC189" s="81"/>
      <c r="AD189" s="61"/>
      <c r="AE189" s="87"/>
      <c r="AF189" s="69"/>
      <c r="AG189" s="81"/>
      <c r="AH189" s="61"/>
      <c r="AI189" s="87"/>
      <c r="AJ189" s="69"/>
      <c r="AK189" s="63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  <c r="EW189" s="35"/>
      <c r="EX189" s="35"/>
      <c r="EY189" s="35"/>
      <c r="EZ189" s="35"/>
      <c r="FA189" s="35"/>
      <c r="FB189" s="35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35"/>
      <c r="FT189" s="35"/>
      <c r="FU189" s="35"/>
      <c r="FV189" s="35"/>
      <c r="FW189" s="35"/>
      <c r="FX189" s="35"/>
      <c r="FY189" s="35"/>
      <c r="FZ189" s="35"/>
      <c r="GA189" s="35"/>
      <c r="GB189" s="35"/>
      <c r="GC189" s="35"/>
      <c r="GD189" s="35"/>
      <c r="GE189" s="35"/>
      <c r="GF189" s="35"/>
      <c r="GG189" s="35"/>
      <c r="GH189" s="35"/>
      <c r="GI189" s="35"/>
      <c r="GJ189" s="35"/>
      <c r="GK189" s="35"/>
      <c r="GL189" s="35"/>
      <c r="GM189" s="35"/>
      <c r="GN189" s="35"/>
      <c r="GO189" s="35"/>
      <c r="GP189" s="35"/>
      <c r="GQ189" s="35"/>
      <c r="GR189" s="35"/>
      <c r="GS189" s="35"/>
      <c r="GT189" s="35"/>
      <c r="GU189" s="35"/>
      <c r="GV189" s="35"/>
      <c r="GW189" s="35"/>
      <c r="GX189" s="35"/>
      <c r="GY189" s="35"/>
      <c r="GZ189" s="35"/>
      <c r="HA189" s="35"/>
      <c r="HB189" s="35"/>
      <c r="HC189" s="35"/>
      <c r="HD189" s="35"/>
      <c r="HE189" s="35"/>
      <c r="HF189" s="35"/>
      <c r="HG189" s="35"/>
      <c r="HH189" s="35"/>
      <c r="HI189" s="35"/>
      <c r="HJ189" s="35"/>
      <c r="HK189" s="35"/>
      <c r="HL189" s="35"/>
      <c r="HM189" s="35"/>
      <c r="HN189" s="35"/>
      <c r="HO189" s="35"/>
      <c r="HP189" s="35"/>
      <c r="HQ189" s="35"/>
      <c r="HR189" s="35"/>
      <c r="HS189" s="35"/>
      <c r="HT189" s="35"/>
      <c r="HU189" s="35"/>
      <c r="HV189" s="35"/>
      <c r="HW189" s="35"/>
      <c r="HX189" s="35"/>
      <c r="HY189" s="35"/>
      <c r="HZ189" s="35"/>
      <c r="IA189" s="35"/>
      <c r="IB189" s="35"/>
      <c r="IC189" s="35"/>
      <c r="ID189" s="35"/>
      <c r="IE189" s="35"/>
      <c r="IF189" s="35"/>
      <c r="IG189" s="35"/>
      <c r="IH189" s="35"/>
      <c r="II189" s="35"/>
      <c r="IJ189" s="35"/>
      <c r="IK189" s="35"/>
      <c r="IL189" s="35"/>
      <c r="IM189" s="35"/>
      <c r="IN189" s="35"/>
      <c r="IO189" s="35"/>
      <c r="IP189" s="35"/>
      <c r="IQ189" s="35"/>
      <c r="IR189" s="35"/>
      <c r="IS189" s="35"/>
      <c r="IT189" s="35"/>
      <c r="IU189" s="35"/>
      <c r="IV189" s="35"/>
      <c r="IW189" s="35"/>
      <c r="IX189" s="35"/>
      <c r="IY189" s="35"/>
      <c r="IZ189" s="35"/>
      <c r="JA189" s="35"/>
      <c r="JB189" s="35"/>
      <c r="JC189" s="35"/>
      <c r="JD189" s="35"/>
      <c r="JE189" s="35"/>
      <c r="JF189" s="35"/>
      <c r="JG189" s="35"/>
      <c r="JH189" s="35"/>
      <c r="JI189" s="35"/>
      <c r="JJ189" s="35"/>
      <c r="JK189" s="35"/>
      <c r="JL189" s="35"/>
      <c r="JM189" s="35"/>
      <c r="JN189" s="35"/>
      <c r="JO189" s="35"/>
      <c r="JP189" s="35"/>
      <c r="JQ189" s="35"/>
      <c r="JR189" s="35"/>
      <c r="JS189" s="35"/>
      <c r="JT189" s="35"/>
      <c r="JU189" s="35"/>
      <c r="JV189" s="35"/>
      <c r="JW189" s="35"/>
      <c r="JX189" s="35"/>
      <c r="JY189" s="35"/>
      <c r="JZ189" s="35"/>
      <c r="KA189" s="35"/>
      <c r="KB189" s="35"/>
      <c r="KC189" s="35"/>
      <c r="KD189" s="35"/>
      <c r="KE189" s="35"/>
      <c r="KF189" s="35"/>
      <c r="KG189" s="35"/>
      <c r="KH189" s="35"/>
      <c r="KI189" s="35"/>
      <c r="KJ189" s="35"/>
    </row>
    <row r="190" spans="1:296" ht="50.5" hidden="1" thickBot="1" x14ac:dyDescent="0.3">
      <c r="A190" s="60" t="s">
        <v>101</v>
      </c>
      <c r="B190" s="12" t="s">
        <v>102</v>
      </c>
      <c r="C190" s="75">
        <f>SUM('7990NTP-P'!$M$69*1)</f>
        <v>0</v>
      </c>
      <c r="D190" s="76">
        <f>'7990NTP-P'!$C$69</f>
        <v>0</v>
      </c>
      <c r="E190" s="60" t="s">
        <v>101</v>
      </c>
      <c r="F190" s="61" t="s">
        <v>102</v>
      </c>
      <c r="G190" s="75">
        <f>SUM('7990NTP-P'!$N$69*1)</f>
        <v>0</v>
      </c>
      <c r="H190" s="76">
        <f>'7990NTP-P'!$D$69</f>
        <v>0</v>
      </c>
      <c r="I190" s="60" t="s">
        <v>101</v>
      </c>
      <c r="J190" s="61" t="s">
        <v>102</v>
      </c>
      <c r="K190" s="75">
        <f>SUM('7990NTP-P'!$O$69*1)</f>
        <v>0</v>
      </c>
      <c r="L190" s="76">
        <f>'7990NTP-P'!E69</f>
        <v>0</v>
      </c>
      <c r="M190" s="60" t="s">
        <v>101</v>
      </c>
      <c r="N190" s="61" t="s">
        <v>102</v>
      </c>
      <c r="O190" s="311">
        <f>SUM('7990NTP-P'!P69*1)</f>
        <v>0</v>
      </c>
      <c r="P190" s="76">
        <f>'7990NTP-P'!F69</f>
        <v>0</v>
      </c>
      <c r="Q190" s="60" t="s">
        <v>101</v>
      </c>
      <c r="R190" s="61" t="s">
        <v>102</v>
      </c>
      <c r="S190" s="311">
        <f>SUM('7990NTP-P'!Q69*1)</f>
        <v>0</v>
      </c>
      <c r="T190" s="76">
        <f>'7990NTP-P'!G69</f>
        <v>0</v>
      </c>
      <c r="U190" s="60" t="s">
        <v>101</v>
      </c>
      <c r="V190" s="61" t="s">
        <v>102</v>
      </c>
      <c r="W190" s="75">
        <f>SUM('7990NTP-P'!R69*1)</f>
        <v>0</v>
      </c>
      <c r="X190" s="76">
        <f>'7990NTP-P'!H69</f>
        <v>0</v>
      </c>
      <c r="Y190" s="60" t="s">
        <v>101</v>
      </c>
      <c r="Z190" s="61" t="s">
        <v>102</v>
      </c>
      <c r="AA190" s="75">
        <f>SUM('7990NTP-P'!S69*1)</f>
        <v>0</v>
      </c>
      <c r="AB190" s="76">
        <f>'7990NTP-P'!I69</f>
        <v>0</v>
      </c>
      <c r="AC190" s="60" t="s">
        <v>101</v>
      </c>
      <c r="AD190" s="61" t="s">
        <v>102</v>
      </c>
      <c r="AE190" s="75">
        <f>SUM('7990NTP-P'!W69*1)</f>
        <v>0</v>
      </c>
      <c r="AF190" s="76">
        <f>'7990NTP-P'!M69</f>
        <v>0</v>
      </c>
      <c r="AG190" s="60" t="s">
        <v>101</v>
      </c>
      <c r="AH190" s="61" t="s">
        <v>102</v>
      </c>
      <c r="AI190" s="75">
        <f>SUM('7990NTP-P'!AA69*1)</f>
        <v>0</v>
      </c>
      <c r="AJ190" s="76">
        <f>'7990NTP-P'!Q69</f>
        <v>0</v>
      </c>
      <c r="AK190" s="63">
        <f t="shared" si="0"/>
        <v>0</v>
      </c>
      <c r="KC190" s="35"/>
      <c r="KD190" s="35"/>
      <c r="KE190" s="35"/>
      <c r="KF190" s="35"/>
      <c r="KG190" s="35"/>
      <c r="KH190" s="35"/>
      <c r="KI190" s="35"/>
      <c r="KJ190" s="35"/>
    </row>
    <row r="191" spans="1:296" s="43" customFormat="1" ht="13.5" hidden="1" thickBot="1" x14ac:dyDescent="0.35">
      <c r="A191" s="80"/>
      <c r="B191" s="12"/>
      <c r="C191" s="68"/>
      <c r="D191" s="69"/>
      <c r="E191" s="81"/>
      <c r="F191" s="61"/>
      <c r="G191" s="68"/>
      <c r="H191" s="69"/>
      <c r="I191" s="81"/>
      <c r="J191" s="61"/>
      <c r="K191" s="68"/>
      <c r="L191" s="69"/>
      <c r="M191" s="81"/>
      <c r="N191" s="61"/>
      <c r="O191" s="85"/>
      <c r="P191" s="85"/>
      <c r="Q191" s="81"/>
      <c r="R191" s="61"/>
      <c r="S191" s="85"/>
      <c r="T191" s="85"/>
      <c r="U191" s="81"/>
      <c r="V191" s="61"/>
      <c r="W191" s="75"/>
      <c r="X191" s="69"/>
      <c r="Y191" s="81"/>
      <c r="Z191" s="61"/>
      <c r="AA191" s="87"/>
      <c r="AB191" s="69"/>
      <c r="AC191" s="81"/>
      <c r="AD191" s="61"/>
      <c r="AE191" s="87"/>
      <c r="AF191" s="69"/>
      <c r="AG191" s="81"/>
      <c r="AH191" s="61"/>
      <c r="AI191" s="87"/>
      <c r="AJ191" s="69"/>
      <c r="AK191" s="63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  <c r="EW191" s="35"/>
      <c r="EX191" s="35"/>
      <c r="EY191" s="35"/>
      <c r="EZ191" s="35"/>
      <c r="FA191" s="35"/>
      <c r="FB191" s="35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35"/>
      <c r="FT191" s="35"/>
      <c r="FU191" s="35"/>
      <c r="FV191" s="35"/>
      <c r="FW191" s="35"/>
      <c r="FX191" s="35"/>
      <c r="FY191" s="35"/>
      <c r="FZ191" s="35"/>
      <c r="GA191" s="35"/>
      <c r="GB191" s="35"/>
      <c r="GC191" s="35"/>
      <c r="GD191" s="35"/>
      <c r="GE191" s="35"/>
      <c r="GF191" s="35"/>
      <c r="GG191" s="35"/>
      <c r="GH191" s="35"/>
      <c r="GI191" s="35"/>
      <c r="GJ191" s="35"/>
      <c r="GK191" s="35"/>
      <c r="GL191" s="35"/>
      <c r="GM191" s="35"/>
      <c r="GN191" s="35"/>
      <c r="GO191" s="35"/>
      <c r="GP191" s="35"/>
      <c r="GQ191" s="35"/>
      <c r="GR191" s="35"/>
      <c r="GS191" s="35"/>
      <c r="GT191" s="35"/>
      <c r="GU191" s="35"/>
      <c r="GV191" s="35"/>
      <c r="GW191" s="35"/>
      <c r="GX191" s="35"/>
      <c r="GY191" s="35"/>
      <c r="GZ191" s="35"/>
      <c r="HA191" s="35"/>
      <c r="HB191" s="35"/>
      <c r="HC191" s="35"/>
      <c r="HD191" s="35"/>
      <c r="HE191" s="35"/>
      <c r="HF191" s="35"/>
      <c r="HG191" s="35"/>
      <c r="HH191" s="35"/>
      <c r="HI191" s="35"/>
      <c r="HJ191" s="35"/>
      <c r="HK191" s="35"/>
      <c r="HL191" s="35"/>
      <c r="HM191" s="35"/>
      <c r="HN191" s="35"/>
      <c r="HO191" s="35"/>
      <c r="HP191" s="35"/>
      <c r="HQ191" s="35"/>
      <c r="HR191" s="35"/>
      <c r="HS191" s="35"/>
      <c r="HT191" s="35"/>
      <c r="HU191" s="35"/>
      <c r="HV191" s="35"/>
      <c r="HW191" s="35"/>
      <c r="HX191" s="35"/>
      <c r="HY191" s="35"/>
      <c r="HZ191" s="35"/>
      <c r="IA191" s="35"/>
      <c r="IB191" s="35"/>
      <c r="IC191" s="35"/>
      <c r="ID191" s="35"/>
      <c r="IE191" s="35"/>
      <c r="IF191" s="35"/>
      <c r="IG191" s="35"/>
      <c r="IH191" s="35"/>
      <c r="II191" s="35"/>
      <c r="IJ191" s="35"/>
      <c r="IK191" s="35"/>
      <c r="IL191" s="35"/>
      <c r="IM191" s="35"/>
      <c r="IN191" s="35"/>
      <c r="IO191" s="35"/>
      <c r="IP191" s="35"/>
      <c r="IQ191" s="35"/>
      <c r="IR191" s="35"/>
      <c r="IS191" s="35"/>
      <c r="IT191" s="35"/>
      <c r="IU191" s="35"/>
      <c r="IV191" s="35"/>
      <c r="IW191" s="35"/>
      <c r="IX191" s="35"/>
      <c r="IY191" s="35"/>
      <c r="IZ191" s="35"/>
      <c r="JA191" s="35"/>
      <c r="JB191" s="35"/>
      <c r="JC191" s="35"/>
      <c r="JD191" s="35"/>
      <c r="JE191" s="35"/>
      <c r="JF191" s="35"/>
      <c r="JG191" s="35"/>
      <c r="JH191" s="35"/>
      <c r="JI191" s="35"/>
      <c r="JJ191" s="35"/>
      <c r="JK191" s="35"/>
      <c r="JL191" s="35"/>
      <c r="JM191" s="35"/>
      <c r="JN191" s="35"/>
      <c r="JO191" s="35"/>
      <c r="JP191" s="35"/>
      <c r="JQ191" s="35"/>
      <c r="JR191" s="35"/>
      <c r="JS191" s="35"/>
      <c r="JT191" s="35"/>
      <c r="JU191" s="35"/>
      <c r="JV191" s="35"/>
      <c r="JW191" s="35"/>
      <c r="JX191" s="35"/>
      <c r="JY191" s="35"/>
      <c r="JZ191" s="35"/>
      <c r="KA191" s="35"/>
      <c r="KB191" s="35"/>
      <c r="KC191" s="35"/>
      <c r="KD191" s="35"/>
      <c r="KE191" s="35"/>
      <c r="KF191" s="35"/>
      <c r="KG191" s="35"/>
      <c r="KH191" s="35"/>
      <c r="KI191" s="35"/>
      <c r="KJ191" s="35"/>
    </row>
    <row r="192" spans="1:296" ht="63" hidden="1" thickBot="1" x14ac:dyDescent="0.3">
      <c r="A192" s="60" t="s">
        <v>112</v>
      </c>
      <c r="B192" s="12" t="s">
        <v>111</v>
      </c>
      <c r="C192" s="75">
        <f>SUM('7990NTP-P'!$M$70*1)</f>
        <v>0</v>
      </c>
      <c r="D192" s="76">
        <f>'7990NTP-P'!$C$70</f>
        <v>0</v>
      </c>
      <c r="E192" s="60" t="s">
        <v>112</v>
      </c>
      <c r="F192" s="61" t="s">
        <v>111</v>
      </c>
      <c r="G192" s="75">
        <f>SUM('7990NTP-P'!$N$70*1)</f>
        <v>0</v>
      </c>
      <c r="H192" s="76">
        <f>'7990NTP-P'!$D$70</f>
        <v>0</v>
      </c>
      <c r="I192" s="60" t="s">
        <v>112</v>
      </c>
      <c r="J192" s="61" t="s">
        <v>111</v>
      </c>
      <c r="K192" s="75">
        <f>SUM('7990NTP-P'!$O$70*1)</f>
        <v>0</v>
      </c>
      <c r="L192" s="76">
        <f>'7990NTP-P'!E70</f>
        <v>0</v>
      </c>
      <c r="M192" s="60" t="s">
        <v>112</v>
      </c>
      <c r="N192" s="61" t="s">
        <v>111</v>
      </c>
      <c r="O192" s="311">
        <f>SUM('7990NTP-P'!P70*1)</f>
        <v>0</v>
      </c>
      <c r="P192" s="76">
        <f>'7990NTP-P'!F70</f>
        <v>0</v>
      </c>
      <c r="Q192" s="60" t="s">
        <v>112</v>
      </c>
      <c r="R192" s="61" t="s">
        <v>111</v>
      </c>
      <c r="S192" s="311">
        <f>SUM('7990NTP-P'!Q70*1)</f>
        <v>0</v>
      </c>
      <c r="T192" s="76">
        <f>'7990NTP-P'!G70</f>
        <v>0</v>
      </c>
      <c r="U192" s="60" t="s">
        <v>112</v>
      </c>
      <c r="V192" s="61" t="s">
        <v>111</v>
      </c>
      <c r="W192" s="75">
        <f>SUM('7990NTP-P'!R70*1)</f>
        <v>0</v>
      </c>
      <c r="X192" s="76">
        <f>'7990NTP-P'!H70</f>
        <v>0</v>
      </c>
      <c r="Y192" s="60" t="s">
        <v>112</v>
      </c>
      <c r="Z192" s="61" t="s">
        <v>111</v>
      </c>
      <c r="AA192" s="75">
        <f>SUM('7990NTP-P'!S70*1)</f>
        <v>0</v>
      </c>
      <c r="AB192" s="76">
        <f>'7990NTP-P'!I70</f>
        <v>0</v>
      </c>
      <c r="AC192" s="60" t="s">
        <v>112</v>
      </c>
      <c r="AD192" s="61" t="s">
        <v>111</v>
      </c>
      <c r="AE192" s="75">
        <f>SUM('7990NTP-P'!W70*1)</f>
        <v>0</v>
      </c>
      <c r="AF192" s="76">
        <f>'7990NTP-P'!M70</f>
        <v>0</v>
      </c>
      <c r="AG192" s="60" t="s">
        <v>112</v>
      </c>
      <c r="AH192" s="61" t="s">
        <v>111</v>
      </c>
      <c r="AI192" s="75">
        <f>SUM('7990NTP-P'!AA70*1)</f>
        <v>0</v>
      </c>
      <c r="AJ192" s="76">
        <f>'7990NTP-P'!Q70</f>
        <v>0</v>
      </c>
      <c r="AK192" s="63">
        <f t="shared" si="0"/>
        <v>0</v>
      </c>
      <c r="KC192" s="35"/>
      <c r="KD192" s="35"/>
      <c r="KE192" s="35"/>
      <c r="KF192" s="35"/>
      <c r="KG192" s="35"/>
      <c r="KH192" s="35"/>
      <c r="KI192" s="35"/>
      <c r="KJ192" s="35"/>
    </row>
    <row r="193" spans="1:296" s="43" customFormat="1" ht="13.5" hidden="1" thickBot="1" x14ac:dyDescent="0.35">
      <c r="A193" s="80"/>
      <c r="B193" s="12"/>
      <c r="C193" s="68"/>
      <c r="D193" s="69"/>
      <c r="E193" s="81"/>
      <c r="F193" s="61"/>
      <c r="G193" s="68"/>
      <c r="H193" s="69"/>
      <c r="I193" s="81"/>
      <c r="J193" s="61"/>
      <c r="K193" s="68"/>
      <c r="L193" s="69"/>
      <c r="M193" s="81"/>
      <c r="N193" s="61"/>
      <c r="O193" s="85"/>
      <c r="P193" s="85"/>
      <c r="Q193" s="81"/>
      <c r="R193" s="61"/>
      <c r="S193" s="85"/>
      <c r="T193" s="85"/>
      <c r="U193" s="81"/>
      <c r="V193" s="61"/>
      <c r="W193" s="75"/>
      <c r="X193" s="69"/>
      <c r="Y193" s="81"/>
      <c r="Z193" s="61"/>
      <c r="AA193" s="87"/>
      <c r="AB193" s="69"/>
      <c r="AC193" s="81"/>
      <c r="AD193" s="61"/>
      <c r="AE193" s="87"/>
      <c r="AF193" s="69"/>
      <c r="AG193" s="81"/>
      <c r="AH193" s="61"/>
      <c r="AI193" s="87"/>
      <c r="AJ193" s="69"/>
      <c r="AK193" s="63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  <c r="ER193" s="35"/>
      <c r="ES193" s="35"/>
      <c r="ET193" s="35"/>
      <c r="EU193" s="35"/>
      <c r="EV193" s="35"/>
      <c r="EW193" s="35"/>
      <c r="EX193" s="35"/>
      <c r="EY193" s="35"/>
      <c r="EZ193" s="35"/>
      <c r="FA193" s="35"/>
      <c r="FB193" s="35"/>
      <c r="FC193" s="35"/>
      <c r="FD193" s="35"/>
      <c r="FE193" s="35"/>
      <c r="FF193" s="35"/>
      <c r="FG193" s="35"/>
      <c r="FH193" s="35"/>
      <c r="FI193" s="35"/>
      <c r="FJ193" s="35"/>
      <c r="FK193" s="35"/>
      <c r="FL193" s="35"/>
      <c r="FM193" s="35"/>
      <c r="FN193" s="35"/>
      <c r="FO193" s="35"/>
      <c r="FP193" s="35"/>
      <c r="FQ193" s="35"/>
      <c r="FR193" s="35"/>
      <c r="FS193" s="35"/>
      <c r="FT193" s="35"/>
      <c r="FU193" s="35"/>
      <c r="FV193" s="35"/>
      <c r="FW193" s="35"/>
      <c r="FX193" s="35"/>
      <c r="FY193" s="35"/>
      <c r="FZ193" s="35"/>
      <c r="GA193" s="35"/>
      <c r="GB193" s="35"/>
      <c r="GC193" s="35"/>
      <c r="GD193" s="35"/>
      <c r="GE193" s="35"/>
      <c r="GF193" s="35"/>
      <c r="GG193" s="35"/>
      <c r="GH193" s="35"/>
      <c r="GI193" s="35"/>
      <c r="GJ193" s="35"/>
      <c r="GK193" s="35"/>
      <c r="GL193" s="35"/>
      <c r="GM193" s="35"/>
      <c r="GN193" s="35"/>
      <c r="GO193" s="35"/>
      <c r="GP193" s="35"/>
      <c r="GQ193" s="35"/>
      <c r="GR193" s="35"/>
      <c r="GS193" s="35"/>
      <c r="GT193" s="35"/>
      <c r="GU193" s="35"/>
      <c r="GV193" s="35"/>
      <c r="GW193" s="35"/>
      <c r="GX193" s="35"/>
      <c r="GY193" s="35"/>
      <c r="GZ193" s="35"/>
      <c r="HA193" s="35"/>
      <c r="HB193" s="35"/>
      <c r="HC193" s="35"/>
      <c r="HD193" s="35"/>
      <c r="HE193" s="35"/>
      <c r="HF193" s="35"/>
      <c r="HG193" s="35"/>
      <c r="HH193" s="35"/>
      <c r="HI193" s="35"/>
      <c r="HJ193" s="35"/>
      <c r="HK193" s="35"/>
      <c r="HL193" s="35"/>
      <c r="HM193" s="35"/>
      <c r="HN193" s="35"/>
      <c r="HO193" s="35"/>
      <c r="HP193" s="35"/>
      <c r="HQ193" s="35"/>
      <c r="HR193" s="35"/>
      <c r="HS193" s="35"/>
      <c r="HT193" s="35"/>
      <c r="HU193" s="35"/>
      <c r="HV193" s="35"/>
      <c r="HW193" s="35"/>
      <c r="HX193" s="35"/>
      <c r="HY193" s="35"/>
      <c r="HZ193" s="35"/>
      <c r="IA193" s="35"/>
      <c r="IB193" s="35"/>
      <c r="IC193" s="35"/>
      <c r="ID193" s="35"/>
      <c r="IE193" s="35"/>
      <c r="IF193" s="35"/>
      <c r="IG193" s="35"/>
      <c r="IH193" s="35"/>
      <c r="II193" s="35"/>
      <c r="IJ193" s="35"/>
      <c r="IK193" s="35"/>
      <c r="IL193" s="35"/>
      <c r="IM193" s="35"/>
      <c r="IN193" s="35"/>
      <c r="IO193" s="35"/>
      <c r="IP193" s="35"/>
      <c r="IQ193" s="35"/>
      <c r="IR193" s="35"/>
      <c r="IS193" s="35"/>
      <c r="IT193" s="35"/>
      <c r="IU193" s="35"/>
      <c r="IV193" s="35"/>
      <c r="IW193" s="35"/>
      <c r="IX193" s="35"/>
      <c r="IY193" s="35"/>
      <c r="IZ193" s="35"/>
      <c r="JA193" s="35"/>
      <c r="JB193" s="35"/>
      <c r="JC193" s="35"/>
      <c r="JD193" s="35"/>
      <c r="JE193" s="35"/>
      <c r="JF193" s="35"/>
      <c r="JG193" s="35"/>
      <c r="JH193" s="35"/>
      <c r="JI193" s="35"/>
      <c r="JJ193" s="35"/>
      <c r="JK193" s="35"/>
      <c r="JL193" s="35"/>
      <c r="JM193" s="35"/>
      <c r="JN193" s="35"/>
      <c r="JO193" s="35"/>
      <c r="JP193" s="35"/>
      <c r="JQ193" s="35"/>
      <c r="JR193" s="35"/>
      <c r="JS193" s="35"/>
      <c r="JT193" s="35"/>
      <c r="JU193" s="35"/>
      <c r="JV193" s="35"/>
      <c r="JW193" s="35"/>
      <c r="JX193" s="35"/>
      <c r="JY193" s="35"/>
      <c r="JZ193" s="35"/>
      <c r="KA193" s="35"/>
      <c r="KB193" s="35"/>
      <c r="KC193" s="35"/>
      <c r="KD193" s="35"/>
      <c r="KE193" s="35"/>
      <c r="KF193" s="35"/>
      <c r="KG193" s="35"/>
      <c r="KH193" s="35"/>
      <c r="KI193" s="35"/>
      <c r="KJ193" s="35"/>
    </row>
    <row r="194" spans="1:296" ht="63" hidden="1" thickBot="1" x14ac:dyDescent="0.3">
      <c r="A194" s="60" t="s">
        <v>103</v>
      </c>
      <c r="B194" s="12" t="s">
        <v>104</v>
      </c>
      <c r="C194" s="75">
        <f>SUM('7990NTP-P'!$M$71*1)</f>
        <v>0</v>
      </c>
      <c r="D194" s="76">
        <f>'7990NTP-P'!$C$71</f>
        <v>0</v>
      </c>
      <c r="E194" s="60" t="s">
        <v>103</v>
      </c>
      <c r="F194" s="61" t="s">
        <v>104</v>
      </c>
      <c r="G194" s="75">
        <f>SUM('7990NTP-P'!$N$71*1)</f>
        <v>0</v>
      </c>
      <c r="H194" s="76">
        <f>'7990NTP-P'!$D$71</f>
        <v>0</v>
      </c>
      <c r="I194" s="60" t="s">
        <v>103</v>
      </c>
      <c r="J194" s="61" t="s">
        <v>104</v>
      </c>
      <c r="K194" s="75">
        <f>SUM('7990NTP-P'!$O$71*1)</f>
        <v>0</v>
      </c>
      <c r="L194" s="76">
        <f>'7990NTP-P'!E71</f>
        <v>0</v>
      </c>
      <c r="M194" s="60" t="s">
        <v>103</v>
      </c>
      <c r="N194" s="61" t="s">
        <v>104</v>
      </c>
      <c r="O194" s="311">
        <f>SUM('7990NTP-P'!P71*1)</f>
        <v>0</v>
      </c>
      <c r="P194" s="76">
        <f>'7990NTP-P'!F71</f>
        <v>0</v>
      </c>
      <c r="Q194" s="60" t="s">
        <v>103</v>
      </c>
      <c r="R194" s="61" t="s">
        <v>104</v>
      </c>
      <c r="S194" s="311">
        <f>SUM('7990NTP-P'!Q71*1)</f>
        <v>0</v>
      </c>
      <c r="T194" s="76">
        <f>'7990NTP-P'!G71</f>
        <v>0</v>
      </c>
      <c r="U194" s="60" t="s">
        <v>103</v>
      </c>
      <c r="V194" s="61" t="s">
        <v>104</v>
      </c>
      <c r="W194" s="75">
        <f>SUM('7990NTP-P'!R71*1)</f>
        <v>0</v>
      </c>
      <c r="X194" s="76">
        <f>'7990NTP-P'!H71</f>
        <v>0</v>
      </c>
      <c r="Y194" s="60" t="s">
        <v>103</v>
      </c>
      <c r="Z194" s="61" t="s">
        <v>104</v>
      </c>
      <c r="AA194" s="75">
        <f>SUM('7990NTP-P'!S71*1)</f>
        <v>0</v>
      </c>
      <c r="AB194" s="76">
        <f>'7990NTP-P'!I71</f>
        <v>0</v>
      </c>
      <c r="AC194" s="60" t="s">
        <v>103</v>
      </c>
      <c r="AD194" s="61" t="s">
        <v>104</v>
      </c>
      <c r="AE194" s="75">
        <f>SUM('7990NTP-P'!W71*1)</f>
        <v>0</v>
      </c>
      <c r="AF194" s="76">
        <f>'7990NTP-P'!M71</f>
        <v>0</v>
      </c>
      <c r="AG194" s="60" t="s">
        <v>103</v>
      </c>
      <c r="AH194" s="61" t="s">
        <v>104</v>
      </c>
      <c r="AI194" s="75">
        <f>SUM('7990NTP-P'!AA71*1)</f>
        <v>0</v>
      </c>
      <c r="AJ194" s="76">
        <f>'7990NTP-P'!Q71</f>
        <v>0</v>
      </c>
      <c r="AK194" s="63">
        <f t="shared" si="0"/>
        <v>0</v>
      </c>
      <c r="KC194" s="35"/>
      <c r="KD194" s="35"/>
      <c r="KE194" s="35"/>
      <c r="KF194" s="35"/>
      <c r="KG194" s="35"/>
      <c r="KH194" s="35"/>
      <c r="KI194" s="35"/>
      <c r="KJ194" s="35"/>
    </row>
    <row r="195" spans="1:296" s="43" customFormat="1" ht="13.5" hidden="1" thickBot="1" x14ac:dyDescent="0.35">
      <c r="A195" s="80"/>
      <c r="B195" s="12"/>
      <c r="C195" s="68"/>
      <c r="D195" s="69"/>
      <c r="E195" s="81"/>
      <c r="F195" s="61"/>
      <c r="G195" s="68"/>
      <c r="H195" s="69"/>
      <c r="I195" s="81"/>
      <c r="J195" s="61"/>
      <c r="K195" s="68"/>
      <c r="L195" s="69"/>
      <c r="M195" s="81"/>
      <c r="N195" s="61"/>
      <c r="O195" s="85"/>
      <c r="P195" s="85"/>
      <c r="Q195" s="81"/>
      <c r="R195" s="61"/>
      <c r="S195" s="85"/>
      <c r="T195" s="85"/>
      <c r="U195" s="81"/>
      <c r="V195" s="61"/>
      <c r="W195" s="75"/>
      <c r="X195" s="69"/>
      <c r="Y195" s="81"/>
      <c r="Z195" s="61"/>
      <c r="AA195" s="87"/>
      <c r="AB195" s="69"/>
      <c r="AC195" s="81"/>
      <c r="AD195" s="61"/>
      <c r="AE195" s="87"/>
      <c r="AF195" s="69"/>
      <c r="AG195" s="81"/>
      <c r="AH195" s="61"/>
      <c r="AI195" s="87"/>
      <c r="AJ195" s="69"/>
      <c r="AK195" s="63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  <c r="ER195" s="35"/>
      <c r="ES195" s="35"/>
      <c r="ET195" s="35"/>
      <c r="EU195" s="35"/>
      <c r="EV195" s="35"/>
      <c r="EW195" s="35"/>
      <c r="EX195" s="35"/>
      <c r="EY195" s="35"/>
      <c r="EZ195" s="35"/>
      <c r="FA195" s="35"/>
      <c r="FB195" s="35"/>
      <c r="FC195" s="35"/>
      <c r="FD195" s="35"/>
      <c r="FE195" s="35"/>
      <c r="FF195" s="35"/>
      <c r="FG195" s="35"/>
      <c r="FH195" s="35"/>
      <c r="FI195" s="35"/>
      <c r="FJ195" s="35"/>
      <c r="FK195" s="35"/>
      <c r="FL195" s="35"/>
      <c r="FM195" s="35"/>
      <c r="FN195" s="35"/>
      <c r="FO195" s="35"/>
      <c r="FP195" s="35"/>
      <c r="FQ195" s="35"/>
      <c r="FR195" s="35"/>
      <c r="FS195" s="35"/>
      <c r="FT195" s="35"/>
      <c r="FU195" s="35"/>
      <c r="FV195" s="35"/>
      <c r="FW195" s="35"/>
      <c r="FX195" s="35"/>
      <c r="FY195" s="35"/>
      <c r="FZ195" s="35"/>
      <c r="GA195" s="35"/>
      <c r="GB195" s="35"/>
      <c r="GC195" s="35"/>
      <c r="GD195" s="35"/>
      <c r="GE195" s="35"/>
      <c r="GF195" s="35"/>
      <c r="GG195" s="35"/>
      <c r="GH195" s="35"/>
      <c r="GI195" s="35"/>
      <c r="GJ195" s="35"/>
      <c r="GK195" s="35"/>
      <c r="GL195" s="35"/>
      <c r="GM195" s="35"/>
      <c r="GN195" s="35"/>
      <c r="GO195" s="35"/>
      <c r="GP195" s="35"/>
      <c r="GQ195" s="35"/>
      <c r="GR195" s="35"/>
      <c r="GS195" s="35"/>
      <c r="GT195" s="35"/>
      <c r="GU195" s="35"/>
      <c r="GV195" s="35"/>
      <c r="GW195" s="35"/>
      <c r="GX195" s="35"/>
      <c r="GY195" s="35"/>
      <c r="GZ195" s="35"/>
      <c r="HA195" s="35"/>
      <c r="HB195" s="35"/>
      <c r="HC195" s="35"/>
      <c r="HD195" s="35"/>
      <c r="HE195" s="35"/>
      <c r="HF195" s="35"/>
      <c r="HG195" s="35"/>
      <c r="HH195" s="35"/>
      <c r="HI195" s="35"/>
      <c r="HJ195" s="35"/>
      <c r="HK195" s="35"/>
      <c r="HL195" s="35"/>
      <c r="HM195" s="35"/>
      <c r="HN195" s="35"/>
      <c r="HO195" s="35"/>
      <c r="HP195" s="35"/>
      <c r="HQ195" s="35"/>
      <c r="HR195" s="35"/>
      <c r="HS195" s="35"/>
      <c r="HT195" s="35"/>
      <c r="HU195" s="35"/>
      <c r="HV195" s="35"/>
      <c r="HW195" s="35"/>
      <c r="HX195" s="35"/>
      <c r="HY195" s="35"/>
      <c r="HZ195" s="35"/>
      <c r="IA195" s="35"/>
      <c r="IB195" s="35"/>
      <c r="IC195" s="35"/>
      <c r="ID195" s="35"/>
      <c r="IE195" s="35"/>
      <c r="IF195" s="35"/>
      <c r="IG195" s="35"/>
      <c r="IH195" s="35"/>
      <c r="II195" s="35"/>
      <c r="IJ195" s="35"/>
      <c r="IK195" s="35"/>
      <c r="IL195" s="35"/>
      <c r="IM195" s="35"/>
      <c r="IN195" s="35"/>
      <c r="IO195" s="35"/>
      <c r="IP195" s="35"/>
      <c r="IQ195" s="35"/>
      <c r="IR195" s="35"/>
      <c r="IS195" s="35"/>
      <c r="IT195" s="35"/>
      <c r="IU195" s="35"/>
      <c r="IV195" s="35"/>
      <c r="IW195" s="35"/>
      <c r="IX195" s="35"/>
      <c r="IY195" s="35"/>
      <c r="IZ195" s="35"/>
      <c r="JA195" s="35"/>
      <c r="JB195" s="35"/>
      <c r="JC195" s="35"/>
      <c r="JD195" s="35"/>
      <c r="JE195" s="35"/>
      <c r="JF195" s="35"/>
      <c r="JG195" s="35"/>
      <c r="JH195" s="35"/>
      <c r="JI195" s="35"/>
      <c r="JJ195" s="35"/>
      <c r="JK195" s="35"/>
      <c r="JL195" s="35"/>
      <c r="JM195" s="35"/>
      <c r="JN195" s="35"/>
      <c r="JO195" s="35"/>
      <c r="JP195" s="35"/>
      <c r="JQ195" s="35"/>
      <c r="JR195" s="35"/>
      <c r="JS195" s="35"/>
      <c r="JT195" s="35"/>
      <c r="JU195" s="35"/>
      <c r="JV195" s="35"/>
      <c r="JW195" s="35"/>
      <c r="JX195" s="35"/>
      <c r="JY195" s="35"/>
      <c r="JZ195" s="35"/>
      <c r="KA195" s="35"/>
      <c r="KB195" s="35"/>
      <c r="KC195" s="35"/>
      <c r="KD195" s="35"/>
      <c r="KE195" s="35"/>
      <c r="KF195" s="35"/>
      <c r="KG195" s="35"/>
      <c r="KH195" s="35"/>
      <c r="KI195" s="35"/>
      <c r="KJ195" s="35"/>
    </row>
    <row r="196" spans="1:296" ht="50.5" hidden="1" thickBot="1" x14ac:dyDescent="0.3">
      <c r="A196" s="60" t="s">
        <v>105</v>
      </c>
      <c r="B196" s="12" t="s">
        <v>106</v>
      </c>
      <c r="C196" s="75">
        <f>SUM('7990NTP-P'!$M$72*1)</f>
        <v>0</v>
      </c>
      <c r="D196" s="76">
        <f>'7990NTP-P'!$C$72</f>
        <v>0</v>
      </c>
      <c r="E196" s="60" t="s">
        <v>105</v>
      </c>
      <c r="F196" s="61" t="s">
        <v>106</v>
      </c>
      <c r="G196" s="75">
        <f>SUM('7990NTP-P'!$N$72*1)</f>
        <v>0</v>
      </c>
      <c r="H196" s="76">
        <f>'7990NTP-P'!$D$72</f>
        <v>0</v>
      </c>
      <c r="I196" s="60" t="s">
        <v>105</v>
      </c>
      <c r="J196" s="61" t="s">
        <v>106</v>
      </c>
      <c r="K196" s="75">
        <f>SUM('7990NTP-P'!$O$72*1)</f>
        <v>0</v>
      </c>
      <c r="L196" s="76">
        <f>'7990NTP-P'!E72</f>
        <v>0</v>
      </c>
      <c r="M196" s="60" t="s">
        <v>105</v>
      </c>
      <c r="N196" s="61" t="s">
        <v>106</v>
      </c>
      <c r="O196" s="311">
        <f>SUM('7990NTP-P'!P72*1)</f>
        <v>0</v>
      </c>
      <c r="P196" s="76">
        <f>'7990NTP-P'!F72</f>
        <v>0</v>
      </c>
      <c r="Q196" s="60" t="s">
        <v>105</v>
      </c>
      <c r="R196" s="61" t="s">
        <v>106</v>
      </c>
      <c r="S196" s="311">
        <f>SUM('7990NTP-P'!Q72*1)</f>
        <v>0</v>
      </c>
      <c r="T196" s="76">
        <f>'7990NTP-P'!G72</f>
        <v>0</v>
      </c>
      <c r="U196" s="60" t="s">
        <v>105</v>
      </c>
      <c r="V196" s="61" t="s">
        <v>106</v>
      </c>
      <c r="W196" s="75">
        <f>SUM('7990NTP-P'!R72*1)</f>
        <v>0</v>
      </c>
      <c r="X196" s="76">
        <f>'7990NTP-P'!H72</f>
        <v>0</v>
      </c>
      <c r="Y196" s="60" t="s">
        <v>105</v>
      </c>
      <c r="Z196" s="61" t="s">
        <v>106</v>
      </c>
      <c r="AA196" s="75">
        <f>SUM('7990NTP-P'!S72*1)</f>
        <v>0</v>
      </c>
      <c r="AB196" s="76">
        <f>'7990NTP-P'!I72</f>
        <v>0</v>
      </c>
      <c r="AC196" s="60" t="s">
        <v>105</v>
      </c>
      <c r="AD196" s="61" t="s">
        <v>106</v>
      </c>
      <c r="AE196" s="75">
        <f>SUM('7990NTP-P'!W72*1)</f>
        <v>0</v>
      </c>
      <c r="AF196" s="76">
        <f>'7990NTP-P'!M72</f>
        <v>0</v>
      </c>
      <c r="AG196" s="60" t="s">
        <v>105</v>
      </c>
      <c r="AH196" s="61" t="s">
        <v>106</v>
      </c>
      <c r="AI196" s="75">
        <f>SUM('7990NTP-P'!AA72*1)</f>
        <v>0</v>
      </c>
      <c r="AJ196" s="76">
        <f>'7990NTP-P'!Q72</f>
        <v>0</v>
      </c>
      <c r="AK196" s="63">
        <f t="shared" si="0"/>
        <v>0</v>
      </c>
      <c r="KC196" s="35"/>
      <c r="KD196" s="35"/>
      <c r="KE196" s="35"/>
      <c r="KF196" s="35"/>
      <c r="KG196" s="35"/>
      <c r="KH196" s="35"/>
      <c r="KI196" s="35"/>
      <c r="KJ196" s="35"/>
    </row>
    <row r="197" spans="1:296" s="43" customFormat="1" ht="13.5" hidden="1" thickBot="1" x14ac:dyDescent="0.35">
      <c r="A197" s="80"/>
      <c r="B197" s="12"/>
      <c r="C197" s="68"/>
      <c r="D197" s="69"/>
      <c r="E197" s="24"/>
      <c r="F197" s="61"/>
      <c r="G197" s="68"/>
      <c r="H197" s="69"/>
      <c r="I197" s="24"/>
      <c r="J197" s="83"/>
      <c r="K197" s="68"/>
      <c r="L197" s="69"/>
      <c r="M197" s="24"/>
      <c r="N197" s="84"/>
      <c r="O197" s="85"/>
      <c r="P197" s="85"/>
      <c r="Q197" s="86"/>
      <c r="R197" s="61"/>
      <c r="S197" s="85"/>
      <c r="T197" s="85"/>
      <c r="U197" s="86"/>
      <c r="V197" s="61"/>
      <c r="W197" s="75"/>
      <c r="X197" s="69"/>
      <c r="Y197" s="24"/>
      <c r="Z197" s="61"/>
      <c r="AA197" s="87"/>
      <c r="AB197" s="69"/>
      <c r="AC197" s="24"/>
      <c r="AD197" s="61"/>
      <c r="AE197" s="87"/>
      <c r="AF197" s="69"/>
      <c r="AG197" s="24"/>
      <c r="AH197" s="61"/>
      <c r="AI197" s="87"/>
      <c r="AJ197" s="69"/>
      <c r="AK197" s="63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  <c r="ER197" s="35"/>
      <c r="ES197" s="35"/>
      <c r="ET197" s="35"/>
      <c r="EU197" s="35"/>
      <c r="EV197" s="35"/>
      <c r="EW197" s="35"/>
      <c r="EX197" s="35"/>
      <c r="EY197" s="35"/>
      <c r="EZ197" s="35"/>
      <c r="FA197" s="35"/>
      <c r="FB197" s="35"/>
      <c r="FC197" s="35"/>
      <c r="FD197" s="35"/>
      <c r="FE197" s="35"/>
      <c r="FF197" s="35"/>
      <c r="FG197" s="35"/>
      <c r="FH197" s="35"/>
      <c r="FI197" s="35"/>
      <c r="FJ197" s="35"/>
      <c r="FK197" s="35"/>
      <c r="FL197" s="35"/>
      <c r="FM197" s="35"/>
      <c r="FN197" s="35"/>
      <c r="FO197" s="35"/>
      <c r="FP197" s="35"/>
      <c r="FQ197" s="35"/>
      <c r="FR197" s="35"/>
      <c r="FS197" s="35"/>
      <c r="FT197" s="35"/>
      <c r="FU197" s="35"/>
      <c r="FV197" s="35"/>
      <c r="FW197" s="35"/>
      <c r="FX197" s="35"/>
      <c r="FY197" s="35"/>
      <c r="FZ197" s="35"/>
      <c r="GA197" s="35"/>
      <c r="GB197" s="35"/>
      <c r="GC197" s="35"/>
      <c r="GD197" s="35"/>
      <c r="GE197" s="35"/>
      <c r="GF197" s="35"/>
      <c r="GG197" s="35"/>
      <c r="GH197" s="35"/>
      <c r="GI197" s="35"/>
      <c r="GJ197" s="35"/>
      <c r="GK197" s="35"/>
      <c r="GL197" s="35"/>
      <c r="GM197" s="35"/>
      <c r="GN197" s="35"/>
      <c r="GO197" s="35"/>
      <c r="GP197" s="35"/>
      <c r="GQ197" s="35"/>
      <c r="GR197" s="35"/>
      <c r="GS197" s="35"/>
      <c r="GT197" s="35"/>
      <c r="GU197" s="35"/>
      <c r="GV197" s="35"/>
      <c r="GW197" s="35"/>
      <c r="GX197" s="35"/>
      <c r="GY197" s="35"/>
      <c r="GZ197" s="35"/>
      <c r="HA197" s="35"/>
      <c r="HB197" s="35"/>
      <c r="HC197" s="35"/>
      <c r="HD197" s="35"/>
      <c r="HE197" s="35"/>
      <c r="HF197" s="35"/>
      <c r="HG197" s="35"/>
      <c r="HH197" s="35"/>
      <c r="HI197" s="35"/>
      <c r="HJ197" s="35"/>
      <c r="HK197" s="35"/>
      <c r="HL197" s="35"/>
      <c r="HM197" s="35"/>
      <c r="HN197" s="35"/>
      <c r="HO197" s="35"/>
      <c r="HP197" s="35"/>
      <c r="HQ197" s="35"/>
      <c r="HR197" s="35"/>
      <c r="HS197" s="35"/>
      <c r="HT197" s="35"/>
      <c r="HU197" s="35"/>
      <c r="HV197" s="35"/>
      <c r="HW197" s="35"/>
      <c r="HX197" s="35"/>
      <c r="HY197" s="35"/>
      <c r="HZ197" s="35"/>
      <c r="IA197" s="35"/>
      <c r="IB197" s="35"/>
      <c r="IC197" s="35"/>
      <c r="ID197" s="35"/>
      <c r="IE197" s="35"/>
      <c r="IF197" s="35"/>
      <c r="IG197" s="35"/>
      <c r="IH197" s="35"/>
      <c r="II197" s="35"/>
      <c r="IJ197" s="35"/>
      <c r="IK197" s="35"/>
      <c r="IL197" s="35"/>
      <c r="IM197" s="35"/>
      <c r="IN197" s="35"/>
      <c r="IO197" s="35"/>
      <c r="IP197" s="35"/>
      <c r="IQ197" s="35"/>
      <c r="IR197" s="35"/>
      <c r="IS197" s="35"/>
      <c r="IT197" s="35"/>
      <c r="IU197" s="35"/>
      <c r="IV197" s="35"/>
      <c r="IW197" s="35"/>
      <c r="IX197" s="35"/>
      <c r="IY197" s="35"/>
      <c r="IZ197" s="35"/>
      <c r="JA197" s="35"/>
      <c r="JB197" s="35"/>
      <c r="JC197" s="35"/>
      <c r="JD197" s="35"/>
      <c r="JE197" s="35"/>
      <c r="JF197" s="35"/>
      <c r="JG197" s="35"/>
      <c r="JH197" s="35"/>
      <c r="JI197" s="35"/>
      <c r="JJ197" s="35"/>
      <c r="JK197" s="35"/>
      <c r="JL197" s="35"/>
      <c r="JM197" s="35"/>
      <c r="JN197" s="35"/>
      <c r="JO197" s="35"/>
      <c r="JP197" s="35"/>
      <c r="JQ197" s="35"/>
      <c r="JR197" s="35"/>
      <c r="JS197" s="35"/>
      <c r="JT197" s="35"/>
      <c r="JU197" s="35"/>
      <c r="JV197" s="35"/>
      <c r="JW197" s="35"/>
      <c r="JX197" s="35"/>
      <c r="JY197" s="35"/>
      <c r="JZ197" s="35"/>
      <c r="KA197" s="35"/>
      <c r="KB197" s="35"/>
      <c r="KC197" s="35"/>
      <c r="KD197" s="35"/>
      <c r="KE197" s="35"/>
      <c r="KF197" s="35"/>
      <c r="KG197" s="35"/>
      <c r="KH197" s="35"/>
      <c r="KI197" s="35"/>
      <c r="KJ197" s="35"/>
    </row>
    <row r="198" spans="1:296" s="43" customFormat="1" ht="50.5" hidden="1" thickBot="1" x14ac:dyDescent="0.3">
      <c r="A198" s="6" t="s">
        <v>229</v>
      </c>
      <c r="B198" s="12" t="s">
        <v>230</v>
      </c>
      <c r="C198" s="75">
        <f>SUM('7990NTP-P'!$M$73*1)</f>
        <v>0</v>
      </c>
      <c r="D198" s="76">
        <f>'7990NTP-P'!$C$73</f>
        <v>0</v>
      </c>
      <c r="E198" s="23" t="s">
        <v>229</v>
      </c>
      <c r="F198" s="61" t="s">
        <v>230</v>
      </c>
      <c r="G198" s="75">
        <f>SUM('7990NTP-P'!$N$73*1)</f>
        <v>0</v>
      </c>
      <c r="H198" s="76">
        <f>'7990NTP-P'!$D$73</f>
        <v>0</v>
      </c>
      <c r="I198" s="23" t="s">
        <v>229</v>
      </c>
      <c r="J198" s="61" t="s">
        <v>230</v>
      </c>
      <c r="K198" s="75">
        <f>SUM('7990NTP-P'!$O$73*1)</f>
        <v>0</v>
      </c>
      <c r="L198" s="76">
        <f>'7990NTP-P'!E73</f>
        <v>0</v>
      </c>
      <c r="M198" s="23" t="s">
        <v>229</v>
      </c>
      <c r="N198" s="61" t="s">
        <v>230</v>
      </c>
      <c r="O198" s="311">
        <f>SUM('7990NTP-P'!P73*1)</f>
        <v>0</v>
      </c>
      <c r="P198" s="76">
        <f>'7990NTP-P'!F73</f>
        <v>0</v>
      </c>
      <c r="Q198" s="23" t="s">
        <v>229</v>
      </c>
      <c r="R198" s="61" t="s">
        <v>230</v>
      </c>
      <c r="S198" s="311">
        <f>SUM('7990NTP-P'!Q73*1)</f>
        <v>0</v>
      </c>
      <c r="T198" s="76">
        <f>'7990NTP-P'!G73</f>
        <v>0</v>
      </c>
      <c r="U198" s="23" t="s">
        <v>229</v>
      </c>
      <c r="V198" s="61" t="s">
        <v>230</v>
      </c>
      <c r="W198" s="75">
        <f>SUM('7990NTP-P'!R73*1)</f>
        <v>0</v>
      </c>
      <c r="X198" s="76">
        <f>'7990NTP-P'!H73</f>
        <v>0</v>
      </c>
      <c r="Y198" s="23" t="s">
        <v>229</v>
      </c>
      <c r="Z198" s="61" t="s">
        <v>230</v>
      </c>
      <c r="AA198" s="75">
        <f>SUM('7990NTP-P'!S73*1)</f>
        <v>0</v>
      </c>
      <c r="AB198" s="76">
        <f>'7990NTP-P'!I73</f>
        <v>0</v>
      </c>
      <c r="AC198" s="23" t="s">
        <v>229</v>
      </c>
      <c r="AD198" s="61" t="s">
        <v>230</v>
      </c>
      <c r="AE198" s="75">
        <f>SUM('7990NTP-P'!W73*1)</f>
        <v>0</v>
      </c>
      <c r="AF198" s="76">
        <f>'7990NTP-P'!M73</f>
        <v>0</v>
      </c>
      <c r="AG198" s="23" t="s">
        <v>229</v>
      </c>
      <c r="AH198" s="61" t="s">
        <v>230</v>
      </c>
      <c r="AI198" s="75">
        <f>SUM('7990NTP-P'!AA73*1)</f>
        <v>0</v>
      </c>
      <c r="AJ198" s="76">
        <f>'7990NTP-P'!Q73</f>
        <v>0</v>
      </c>
      <c r="AK198" s="63">
        <f t="shared" si="0"/>
        <v>0</v>
      </c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  <c r="ER198" s="35"/>
      <c r="ES198" s="35"/>
      <c r="ET198" s="35"/>
      <c r="EU198" s="35"/>
      <c r="EV198" s="35"/>
      <c r="EW198" s="35"/>
      <c r="EX198" s="35"/>
      <c r="EY198" s="35"/>
      <c r="EZ198" s="35"/>
      <c r="FA198" s="35"/>
      <c r="FB198" s="35"/>
      <c r="FC198" s="35"/>
      <c r="FD198" s="35"/>
      <c r="FE198" s="35"/>
      <c r="FF198" s="35"/>
      <c r="FG198" s="35"/>
      <c r="FH198" s="35"/>
      <c r="FI198" s="35"/>
      <c r="FJ198" s="35"/>
      <c r="FK198" s="35"/>
      <c r="FL198" s="35"/>
      <c r="FM198" s="35"/>
      <c r="FN198" s="35"/>
      <c r="FO198" s="35"/>
      <c r="FP198" s="35"/>
      <c r="FQ198" s="35"/>
      <c r="FR198" s="35"/>
      <c r="FS198" s="35"/>
      <c r="FT198" s="35"/>
      <c r="FU198" s="35"/>
      <c r="FV198" s="35"/>
      <c r="FW198" s="35"/>
      <c r="FX198" s="35"/>
      <c r="FY198" s="35"/>
      <c r="FZ198" s="35"/>
      <c r="GA198" s="35"/>
      <c r="GB198" s="35"/>
      <c r="GC198" s="35"/>
      <c r="GD198" s="35"/>
      <c r="GE198" s="35"/>
      <c r="GF198" s="35"/>
      <c r="GG198" s="35"/>
      <c r="GH198" s="35"/>
      <c r="GI198" s="35"/>
      <c r="GJ198" s="35"/>
      <c r="GK198" s="35"/>
      <c r="GL198" s="35"/>
      <c r="GM198" s="35"/>
      <c r="GN198" s="35"/>
      <c r="GO198" s="35"/>
      <c r="GP198" s="35"/>
      <c r="GQ198" s="35"/>
      <c r="GR198" s="35"/>
      <c r="GS198" s="35"/>
      <c r="GT198" s="35"/>
      <c r="GU198" s="35"/>
      <c r="GV198" s="35"/>
      <c r="GW198" s="35"/>
      <c r="GX198" s="35"/>
      <c r="GY198" s="35"/>
      <c r="GZ198" s="35"/>
      <c r="HA198" s="35"/>
      <c r="HB198" s="35"/>
      <c r="HC198" s="35"/>
      <c r="HD198" s="35"/>
      <c r="HE198" s="35"/>
      <c r="HF198" s="35"/>
      <c r="HG198" s="35"/>
      <c r="HH198" s="35"/>
      <c r="HI198" s="35"/>
      <c r="HJ198" s="35"/>
      <c r="HK198" s="35"/>
      <c r="HL198" s="35"/>
      <c r="HM198" s="35"/>
      <c r="HN198" s="35"/>
      <c r="HO198" s="35"/>
      <c r="HP198" s="35"/>
      <c r="HQ198" s="35"/>
      <c r="HR198" s="35"/>
      <c r="HS198" s="35"/>
      <c r="HT198" s="35"/>
      <c r="HU198" s="35"/>
      <c r="HV198" s="35"/>
      <c r="HW198" s="35"/>
      <c r="HX198" s="35"/>
      <c r="HY198" s="35"/>
      <c r="HZ198" s="35"/>
      <c r="IA198" s="35"/>
      <c r="IB198" s="35"/>
      <c r="IC198" s="35"/>
      <c r="ID198" s="35"/>
      <c r="IE198" s="35"/>
      <c r="IF198" s="35"/>
      <c r="IG198" s="35"/>
      <c r="IH198" s="35"/>
      <c r="II198" s="35"/>
      <c r="IJ198" s="35"/>
      <c r="IK198" s="35"/>
      <c r="IL198" s="35"/>
      <c r="IM198" s="35"/>
      <c r="IN198" s="35"/>
      <c r="IO198" s="35"/>
      <c r="IP198" s="35"/>
      <c r="IQ198" s="35"/>
      <c r="IR198" s="35"/>
      <c r="IS198" s="35"/>
      <c r="IT198" s="35"/>
      <c r="IU198" s="35"/>
      <c r="IV198" s="35"/>
      <c r="IW198" s="35"/>
      <c r="IX198" s="35"/>
      <c r="IY198" s="35"/>
      <c r="IZ198" s="35"/>
      <c r="JA198" s="35"/>
      <c r="JB198" s="35"/>
      <c r="JC198" s="35"/>
      <c r="JD198" s="35"/>
      <c r="JE198" s="35"/>
      <c r="JF198" s="35"/>
      <c r="JG198" s="35"/>
      <c r="JH198" s="35"/>
      <c r="JI198" s="35"/>
      <c r="JJ198" s="35"/>
      <c r="JK198" s="35"/>
      <c r="JL198" s="35"/>
      <c r="JM198" s="35"/>
      <c r="JN198" s="35"/>
      <c r="JO198" s="35"/>
      <c r="JP198" s="35"/>
      <c r="JQ198" s="35"/>
      <c r="JR198" s="35"/>
      <c r="JS198" s="35"/>
      <c r="JT198" s="35"/>
      <c r="JU198" s="35"/>
      <c r="JV198" s="35"/>
      <c r="JW198" s="35"/>
      <c r="JX198" s="35"/>
      <c r="JY198" s="35"/>
      <c r="JZ198" s="35"/>
      <c r="KA198" s="35"/>
      <c r="KB198" s="35"/>
      <c r="KC198" s="35"/>
      <c r="KD198" s="35"/>
      <c r="KE198" s="35"/>
      <c r="KF198" s="35"/>
      <c r="KG198" s="35"/>
      <c r="KH198" s="35"/>
      <c r="KI198" s="35"/>
      <c r="KJ198" s="35"/>
    </row>
    <row r="199" spans="1:296" s="43" customFormat="1" ht="13.5" hidden="1" thickBot="1" x14ac:dyDescent="0.35">
      <c r="A199" s="80"/>
      <c r="B199" s="12"/>
      <c r="C199" s="68"/>
      <c r="D199" s="69"/>
      <c r="E199" s="24"/>
      <c r="F199" s="61"/>
      <c r="G199" s="68"/>
      <c r="H199" s="69"/>
      <c r="I199" s="24"/>
      <c r="J199" s="83"/>
      <c r="K199" s="68"/>
      <c r="L199" s="69"/>
      <c r="M199" s="24"/>
      <c r="N199" s="84"/>
      <c r="O199" s="85"/>
      <c r="P199" s="85"/>
      <c r="Q199" s="86"/>
      <c r="R199" s="61"/>
      <c r="S199" s="85"/>
      <c r="T199" s="85"/>
      <c r="U199" s="86"/>
      <c r="V199" s="61"/>
      <c r="W199" s="75"/>
      <c r="X199" s="69"/>
      <c r="Y199" s="24"/>
      <c r="Z199" s="61"/>
      <c r="AA199" s="87"/>
      <c r="AB199" s="69"/>
      <c r="AC199" s="24"/>
      <c r="AD199" s="61"/>
      <c r="AE199" s="87"/>
      <c r="AF199" s="69"/>
      <c r="AG199" s="24"/>
      <c r="AH199" s="61"/>
      <c r="AI199" s="87"/>
      <c r="AJ199" s="69"/>
      <c r="AK199" s="63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  <c r="ER199" s="35"/>
      <c r="ES199" s="35"/>
      <c r="ET199" s="35"/>
      <c r="EU199" s="35"/>
      <c r="EV199" s="35"/>
      <c r="EW199" s="35"/>
      <c r="EX199" s="35"/>
      <c r="EY199" s="35"/>
      <c r="EZ199" s="35"/>
      <c r="FA199" s="35"/>
      <c r="FB199" s="35"/>
      <c r="FC199" s="35"/>
      <c r="FD199" s="35"/>
      <c r="FE199" s="35"/>
      <c r="FF199" s="35"/>
      <c r="FG199" s="35"/>
      <c r="FH199" s="35"/>
      <c r="FI199" s="35"/>
      <c r="FJ199" s="35"/>
      <c r="FK199" s="35"/>
      <c r="FL199" s="35"/>
      <c r="FM199" s="35"/>
      <c r="FN199" s="35"/>
      <c r="FO199" s="35"/>
      <c r="FP199" s="35"/>
      <c r="FQ199" s="35"/>
      <c r="FR199" s="35"/>
      <c r="FS199" s="35"/>
      <c r="FT199" s="35"/>
      <c r="FU199" s="35"/>
      <c r="FV199" s="35"/>
      <c r="FW199" s="35"/>
      <c r="FX199" s="35"/>
      <c r="FY199" s="35"/>
      <c r="FZ199" s="35"/>
      <c r="GA199" s="35"/>
      <c r="GB199" s="35"/>
      <c r="GC199" s="35"/>
      <c r="GD199" s="35"/>
      <c r="GE199" s="35"/>
      <c r="GF199" s="35"/>
      <c r="GG199" s="35"/>
      <c r="GH199" s="35"/>
      <c r="GI199" s="35"/>
      <c r="GJ199" s="35"/>
      <c r="GK199" s="35"/>
      <c r="GL199" s="35"/>
      <c r="GM199" s="35"/>
      <c r="GN199" s="35"/>
      <c r="GO199" s="35"/>
      <c r="GP199" s="35"/>
      <c r="GQ199" s="35"/>
      <c r="GR199" s="35"/>
      <c r="GS199" s="35"/>
      <c r="GT199" s="35"/>
      <c r="GU199" s="35"/>
      <c r="GV199" s="35"/>
      <c r="GW199" s="35"/>
      <c r="GX199" s="35"/>
      <c r="GY199" s="35"/>
      <c r="GZ199" s="35"/>
      <c r="HA199" s="35"/>
      <c r="HB199" s="35"/>
      <c r="HC199" s="35"/>
      <c r="HD199" s="35"/>
      <c r="HE199" s="35"/>
      <c r="HF199" s="35"/>
      <c r="HG199" s="35"/>
      <c r="HH199" s="35"/>
      <c r="HI199" s="35"/>
      <c r="HJ199" s="35"/>
      <c r="HK199" s="35"/>
      <c r="HL199" s="35"/>
      <c r="HM199" s="35"/>
      <c r="HN199" s="35"/>
      <c r="HO199" s="35"/>
      <c r="HP199" s="35"/>
      <c r="HQ199" s="35"/>
      <c r="HR199" s="35"/>
      <c r="HS199" s="35"/>
      <c r="HT199" s="35"/>
      <c r="HU199" s="35"/>
      <c r="HV199" s="35"/>
      <c r="HW199" s="35"/>
      <c r="HX199" s="35"/>
      <c r="HY199" s="35"/>
      <c r="HZ199" s="35"/>
      <c r="IA199" s="35"/>
      <c r="IB199" s="35"/>
      <c r="IC199" s="35"/>
      <c r="ID199" s="35"/>
      <c r="IE199" s="35"/>
      <c r="IF199" s="35"/>
      <c r="IG199" s="35"/>
      <c r="IH199" s="35"/>
      <c r="II199" s="35"/>
      <c r="IJ199" s="35"/>
      <c r="IK199" s="35"/>
      <c r="IL199" s="35"/>
      <c r="IM199" s="35"/>
      <c r="IN199" s="35"/>
      <c r="IO199" s="35"/>
      <c r="IP199" s="35"/>
      <c r="IQ199" s="35"/>
      <c r="IR199" s="35"/>
      <c r="IS199" s="35"/>
      <c r="IT199" s="35"/>
      <c r="IU199" s="35"/>
      <c r="IV199" s="35"/>
      <c r="IW199" s="35"/>
      <c r="IX199" s="35"/>
      <c r="IY199" s="35"/>
      <c r="IZ199" s="35"/>
      <c r="JA199" s="35"/>
      <c r="JB199" s="35"/>
      <c r="JC199" s="35"/>
      <c r="JD199" s="35"/>
      <c r="JE199" s="35"/>
      <c r="JF199" s="35"/>
      <c r="JG199" s="35"/>
      <c r="JH199" s="35"/>
      <c r="JI199" s="35"/>
      <c r="JJ199" s="35"/>
      <c r="JK199" s="35"/>
      <c r="JL199" s="35"/>
      <c r="JM199" s="35"/>
      <c r="JN199" s="35"/>
      <c r="JO199" s="35"/>
      <c r="JP199" s="35"/>
      <c r="JQ199" s="35"/>
      <c r="JR199" s="35"/>
      <c r="JS199" s="35"/>
      <c r="JT199" s="35"/>
      <c r="JU199" s="35"/>
      <c r="JV199" s="35"/>
      <c r="JW199" s="35"/>
      <c r="JX199" s="35"/>
      <c r="JY199" s="35"/>
      <c r="JZ199" s="35"/>
      <c r="KA199" s="35"/>
      <c r="KB199" s="35"/>
      <c r="KC199" s="35"/>
      <c r="KD199" s="35"/>
      <c r="KE199" s="35"/>
      <c r="KF199" s="35"/>
      <c r="KG199" s="35"/>
      <c r="KH199" s="35"/>
      <c r="KI199" s="35"/>
      <c r="KJ199" s="35"/>
    </row>
    <row r="200" spans="1:296" s="43" customFormat="1" ht="50.5" hidden="1" thickBot="1" x14ac:dyDescent="0.3">
      <c r="A200" s="80" t="s">
        <v>231</v>
      </c>
      <c r="B200" s="12" t="s">
        <v>232</v>
      </c>
      <c r="C200" s="75">
        <f>SUM('7990NTP-P'!$M$74*1)</f>
        <v>0</v>
      </c>
      <c r="D200" s="76">
        <f>'7990NTP-P'!$C$74</f>
        <v>0</v>
      </c>
      <c r="E200" s="81" t="s">
        <v>231</v>
      </c>
      <c r="F200" s="61" t="s">
        <v>232</v>
      </c>
      <c r="G200" s="75">
        <f>SUM('7990NTP-P'!$N$74*1)</f>
        <v>0</v>
      </c>
      <c r="H200" s="76">
        <f>'7990NTP-P'!$D$74</f>
        <v>0</v>
      </c>
      <c r="I200" s="81" t="s">
        <v>231</v>
      </c>
      <c r="J200" s="61" t="s">
        <v>232</v>
      </c>
      <c r="K200" s="75">
        <f>SUM('7990NTP-P'!$O$74*1)</f>
        <v>0</v>
      </c>
      <c r="L200" s="76">
        <f>'7990NTP-P'!E74</f>
        <v>0</v>
      </c>
      <c r="M200" s="81" t="s">
        <v>231</v>
      </c>
      <c r="N200" s="61" t="s">
        <v>232</v>
      </c>
      <c r="O200" s="311">
        <f>SUM('7990NTP-P'!P74*1)</f>
        <v>0</v>
      </c>
      <c r="P200" s="76">
        <f>'7990NTP-P'!F74</f>
        <v>0</v>
      </c>
      <c r="Q200" s="81" t="s">
        <v>231</v>
      </c>
      <c r="R200" s="61" t="s">
        <v>232</v>
      </c>
      <c r="S200" s="311">
        <f>SUM('7990NTP-P'!Q74*1)</f>
        <v>0</v>
      </c>
      <c r="T200" s="76">
        <f>'7990NTP-P'!G74</f>
        <v>0</v>
      </c>
      <c r="U200" s="81" t="s">
        <v>231</v>
      </c>
      <c r="V200" s="61" t="s">
        <v>232</v>
      </c>
      <c r="W200" s="75">
        <f>SUM('7990NTP-P'!R74*1)</f>
        <v>0</v>
      </c>
      <c r="X200" s="76">
        <f>'7990NTP-P'!H74</f>
        <v>0</v>
      </c>
      <c r="Y200" s="81" t="s">
        <v>231</v>
      </c>
      <c r="Z200" s="61" t="s">
        <v>232</v>
      </c>
      <c r="AA200" s="75">
        <f>SUM('7990NTP-P'!S74*1)</f>
        <v>0</v>
      </c>
      <c r="AB200" s="76">
        <f>'7990NTP-P'!I74</f>
        <v>0</v>
      </c>
      <c r="AC200" s="81" t="s">
        <v>231</v>
      </c>
      <c r="AD200" s="61" t="s">
        <v>232</v>
      </c>
      <c r="AE200" s="75">
        <f>SUM('7990NTP-P'!W74*1)</f>
        <v>0</v>
      </c>
      <c r="AF200" s="76">
        <f>'7990NTP-P'!M74</f>
        <v>0</v>
      </c>
      <c r="AG200" s="81" t="s">
        <v>231</v>
      </c>
      <c r="AH200" s="61" t="s">
        <v>232</v>
      </c>
      <c r="AI200" s="75">
        <f>SUM('7990NTP-P'!AA74*1)</f>
        <v>0</v>
      </c>
      <c r="AJ200" s="76">
        <f>'7990NTP-P'!Q74</f>
        <v>0</v>
      </c>
      <c r="AK200" s="63">
        <f t="shared" si="0"/>
        <v>0</v>
      </c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  <c r="ER200" s="35"/>
      <c r="ES200" s="35"/>
      <c r="ET200" s="35"/>
      <c r="EU200" s="35"/>
      <c r="EV200" s="35"/>
      <c r="EW200" s="35"/>
      <c r="EX200" s="35"/>
      <c r="EY200" s="35"/>
      <c r="EZ200" s="35"/>
      <c r="FA200" s="35"/>
      <c r="FB200" s="35"/>
      <c r="FC200" s="35"/>
      <c r="FD200" s="35"/>
      <c r="FE200" s="35"/>
      <c r="FF200" s="35"/>
      <c r="FG200" s="35"/>
      <c r="FH200" s="35"/>
      <c r="FI200" s="35"/>
      <c r="FJ200" s="35"/>
      <c r="FK200" s="35"/>
      <c r="FL200" s="35"/>
      <c r="FM200" s="35"/>
      <c r="FN200" s="35"/>
      <c r="FO200" s="35"/>
      <c r="FP200" s="35"/>
      <c r="FQ200" s="35"/>
      <c r="FR200" s="35"/>
      <c r="FS200" s="35"/>
      <c r="FT200" s="35"/>
      <c r="FU200" s="35"/>
      <c r="FV200" s="35"/>
      <c r="FW200" s="35"/>
      <c r="FX200" s="35"/>
      <c r="FY200" s="35"/>
      <c r="FZ200" s="35"/>
      <c r="GA200" s="35"/>
      <c r="GB200" s="35"/>
      <c r="GC200" s="35"/>
      <c r="GD200" s="35"/>
      <c r="GE200" s="35"/>
      <c r="GF200" s="35"/>
      <c r="GG200" s="35"/>
      <c r="GH200" s="35"/>
      <c r="GI200" s="35"/>
      <c r="GJ200" s="35"/>
      <c r="GK200" s="35"/>
      <c r="GL200" s="35"/>
      <c r="GM200" s="35"/>
      <c r="GN200" s="35"/>
      <c r="GO200" s="35"/>
      <c r="GP200" s="35"/>
      <c r="GQ200" s="35"/>
      <c r="GR200" s="35"/>
      <c r="GS200" s="35"/>
      <c r="GT200" s="35"/>
      <c r="GU200" s="35"/>
      <c r="GV200" s="35"/>
      <c r="GW200" s="35"/>
      <c r="GX200" s="35"/>
      <c r="GY200" s="35"/>
      <c r="GZ200" s="35"/>
      <c r="HA200" s="35"/>
      <c r="HB200" s="35"/>
      <c r="HC200" s="35"/>
      <c r="HD200" s="35"/>
      <c r="HE200" s="35"/>
      <c r="HF200" s="35"/>
      <c r="HG200" s="35"/>
      <c r="HH200" s="35"/>
      <c r="HI200" s="35"/>
      <c r="HJ200" s="35"/>
      <c r="HK200" s="35"/>
      <c r="HL200" s="35"/>
      <c r="HM200" s="35"/>
      <c r="HN200" s="35"/>
      <c r="HO200" s="35"/>
      <c r="HP200" s="35"/>
      <c r="HQ200" s="35"/>
      <c r="HR200" s="35"/>
      <c r="HS200" s="35"/>
      <c r="HT200" s="35"/>
      <c r="HU200" s="35"/>
      <c r="HV200" s="35"/>
      <c r="HW200" s="35"/>
      <c r="HX200" s="35"/>
      <c r="HY200" s="35"/>
      <c r="HZ200" s="35"/>
      <c r="IA200" s="35"/>
      <c r="IB200" s="35"/>
      <c r="IC200" s="35"/>
      <c r="ID200" s="35"/>
      <c r="IE200" s="35"/>
      <c r="IF200" s="35"/>
      <c r="IG200" s="35"/>
      <c r="IH200" s="35"/>
      <c r="II200" s="35"/>
      <c r="IJ200" s="35"/>
      <c r="IK200" s="35"/>
      <c r="IL200" s="35"/>
      <c r="IM200" s="35"/>
      <c r="IN200" s="35"/>
      <c r="IO200" s="35"/>
      <c r="IP200" s="35"/>
      <c r="IQ200" s="35"/>
      <c r="IR200" s="35"/>
      <c r="IS200" s="35"/>
      <c r="IT200" s="35"/>
      <c r="IU200" s="35"/>
      <c r="IV200" s="35"/>
      <c r="IW200" s="35"/>
      <c r="IX200" s="35"/>
      <c r="IY200" s="35"/>
      <c r="IZ200" s="35"/>
      <c r="JA200" s="35"/>
      <c r="JB200" s="35"/>
      <c r="JC200" s="35"/>
      <c r="JD200" s="35"/>
      <c r="JE200" s="35"/>
      <c r="JF200" s="35"/>
      <c r="JG200" s="35"/>
      <c r="JH200" s="35"/>
      <c r="JI200" s="35"/>
      <c r="JJ200" s="35"/>
      <c r="JK200" s="35"/>
      <c r="JL200" s="35"/>
      <c r="JM200" s="35"/>
      <c r="JN200" s="35"/>
      <c r="JO200" s="35"/>
      <c r="JP200" s="35"/>
      <c r="JQ200" s="35"/>
      <c r="JR200" s="35"/>
      <c r="JS200" s="35"/>
      <c r="JT200" s="35"/>
      <c r="JU200" s="35"/>
      <c r="JV200" s="35"/>
      <c r="JW200" s="35"/>
      <c r="JX200" s="35"/>
      <c r="JY200" s="35"/>
      <c r="JZ200" s="35"/>
      <c r="KA200" s="35"/>
      <c r="KB200" s="35"/>
      <c r="KC200" s="35"/>
      <c r="KD200" s="35"/>
      <c r="KE200" s="35"/>
      <c r="KF200" s="35"/>
      <c r="KG200" s="35"/>
      <c r="KH200" s="35"/>
      <c r="KI200" s="35"/>
      <c r="KJ200" s="35"/>
    </row>
    <row r="201" spans="1:296" s="43" customFormat="1" ht="13.5" hidden="1" thickBot="1" x14ac:dyDescent="0.35">
      <c r="A201" s="80"/>
      <c r="B201" s="12"/>
      <c r="C201" s="68"/>
      <c r="D201" s="69"/>
      <c r="E201" s="24"/>
      <c r="F201" s="61"/>
      <c r="G201" s="68"/>
      <c r="H201" s="69"/>
      <c r="I201" s="24"/>
      <c r="J201" s="83"/>
      <c r="K201" s="68"/>
      <c r="L201" s="69"/>
      <c r="M201" s="24"/>
      <c r="N201" s="84"/>
      <c r="O201" s="85"/>
      <c r="P201" s="85"/>
      <c r="Q201" s="86"/>
      <c r="R201" s="61"/>
      <c r="S201" s="85"/>
      <c r="T201" s="85"/>
      <c r="U201" s="86"/>
      <c r="V201" s="61"/>
      <c r="W201" s="75"/>
      <c r="X201" s="69"/>
      <c r="Y201" s="24"/>
      <c r="Z201" s="61"/>
      <c r="AA201" s="87"/>
      <c r="AB201" s="69"/>
      <c r="AC201" s="24"/>
      <c r="AD201" s="61"/>
      <c r="AE201" s="87"/>
      <c r="AF201" s="69"/>
      <c r="AG201" s="24"/>
      <c r="AH201" s="61"/>
      <c r="AI201" s="87"/>
      <c r="AJ201" s="69"/>
      <c r="AK201" s="63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  <c r="ER201" s="35"/>
      <c r="ES201" s="35"/>
      <c r="ET201" s="35"/>
      <c r="EU201" s="35"/>
      <c r="EV201" s="35"/>
      <c r="EW201" s="35"/>
      <c r="EX201" s="35"/>
      <c r="EY201" s="35"/>
      <c r="EZ201" s="35"/>
      <c r="FA201" s="35"/>
      <c r="FB201" s="35"/>
      <c r="FC201" s="35"/>
      <c r="FD201" s="35"/>
      <c r="FE201" s="35"/>
      <c r="FF201" s="35"/>
      <c r="FG201" s="35"/>
      <c r="FH201" s="35"/>
      <c r="FI201" s="35"/>
      <c r="FJ201" s="35"/>
      <c r="FK201" s="35"/>
      <c r="FL201" s="35"/>
      <c r="FM201" s="35"/>
      <c r="FN201" s="35"/>
      <c r="FO201" s="35"/>
      <c r="FP201" s="35"/>
      <c r="FQ201" s="35"/>
      <c r="FR201" s="35"/>
      <c r="FS201" s="35"/>
      <c r="FT201" s="35"/>
      <c r="FU201" s="35"/>
      <c r="FV201" s="35"/>
      <c r="FW201" s="35"/>
      <c r="FX201" s="35"/>
      <c r="FY201" s="35"/>
      <c r="FZ201" s="35"/>
      <c r="GA201" s="35"/>
      <c r="GB201" s="35"/>
      <c r="GC201" s="35"/>
      <c r="GD201" s="35"/>
      <c r="GE201" s="35"/>
      <c r="GF201" s="35"/>
      <c r="GG201" s="35"/>
      <c r="GH201" s="35"/>
      <c r="GI201" s="35"/>
      <c r="GJ201" s="35"/>
      <c r="GK201" s="35"/>
      <c r="GL201" s="35"/>
      <c r="GM201" s="35"/>
      <c r="GN201" s="35"/>
      <c r="GO201" s="35"/>
      <c r="GP201" s="35"/>
      <c r="GQ201" s="35"/>
      <c r="GR201" s="35"/>
      <c r="GS201" s="35"/>
      <c r="GT201" s="35"/>
      <c r="GU201" s="35"/>
      <c r="GV201" s="35"/>
      <c r="GW201" s="35"/>
      <c r="GX201" s="35"/>
      <c r="GY201" s="35"/>
      <c r="GZ201" s="35"/>
      <c r="HA201" s="35"/>
      <c r="HB201" s="35"/>
      <c r="HC201" s="35"/>
      <c r="HD201" s="35"/>
      <c r="HE201" s="35"/>
      <c r="HF201" s="35"/>
      <c r="HG201" s="35"/>
      <c r="HH201" s="35"/>
      <c r="HI201" s="35"/>
      <c r="HJ201" s="35"/>
      <c r="HK201" s="35"/>
      <c r="HL201" s="35"/>
      <c r="HM201" s="35"/>
      <c r="HN201" s="35"/>
      <c r="HO201" s="35"/>
      <c r="HP201" s="35"/>
      <c r="HQ201" s="35"/>
      <c r="HR201" s="35"/>
      <c r="HS201" s="35"/>
      <c r="HT201" s="35"/>
      <c r="HU201" s="35"/>
      <c r="HV201" s="35"/>
      <c r="HW201" s="35"/>
      <c r="HX201" s="35"/>
      <c r="HY201" s="35"/>
      <c r="HZ201" s="35"/>
      <c r="IA201" s="35"/>
      <c r="IB201" s="35"/>
      <c r="IC201" s="35"/>
      <c r="ID201" s="35"/>
      <c r="IE201" s="35"/>
      <c r="IF201" s="35"/>
      <c r="IG201" s="35"/>
      <c r="IH201" s="35"/>
      <c r="II201" s="35"/>
      <c r="IJ201" s="35"/>
      <c r="IK201" s="35"/>
      <c r="IL201" s="35"/>
      <c r="IM201" s="35"/>
      <c r="IN201" s="35"/>
      <c r="IO201" s="35"/>
      <c r="IP201" s="35"/>
      <c r="IQ201" s="35"/>
      <c r="IR201" s="35"/>
      <c r="IS201" s="35"/>
      <c r="IT201" s="35"/>
      <c r="IU201" s="35"/>
      <c r="IV201" s="35"/>
      <c r="IW201" s="35"/>
      <c r="IX201" s="35"/>
      <c r="IY201" s="35"/>
      <c r="IZ201" s="35"/>
      <c r="JA201" s="35"/>
      <c r="JB201" s="35"/>
      <c r="JC201" s="35"/>
      <c r="JD201" s="35"/>
      <c r="JE201" s="35"/>
      <c r="JF201" s="35"/>
      <c r="JG201" s="35"/>
      <c r="JH201" s="35"/>
      <c r="JI201" s="35"/>
      <c r="JJ201" s="35"/>
      <c r="JK201" s="35"/>
      <c r="JL201" s="35"/>
      <c r="JM201" s="35"/>
      <c r="JN201" s="35"/>
      <c r="JO201" s="35"/>
      <c r="JP201" s="35"/>
      <c r="JQ201" s="35"/>
      <c r="JR201" s="35"/>
      <c r="JS201" s="35"/>
      <c r="JT201" s="35"/>
      <c r="JU201" s="35"/>
      <c r="JV201" s="35"/>
      <c r="JW201" s="35"/>
      <c r="JX201" s="35"/>
      <c r="JY201" s="35"/>
      <c r="JZ201" s="35"/>
      <c r="KA201" s="35"/>
      <c r="KB201" s="35"/>
      <c r="KC201" s="35"/>
      <c r="KD201" s="35"/>
      <c r="KE201" s="35"/>
      <c r="KF201" s="35"/>
      <c r="KG201" s="35"/>
      <c r="KH201" s="35"/>
      <c r="KI201" s="35"/>
      <c r="KJ201" s="35"/>
    </row>
    <row r="202" spans="1:296" s="43" customFormat="1" ht="50.5" hidden="1" thickBot="1" x14ac:dyDescent="0.3">
      <c r="A202" s="80" t="s">
        <v>137</v>
      </c>
      <c r="B202" s="12" t="s">
        <v>133</v>
      </c>
      <c r="C202" s="75">
        <f>ROUNDDOWN('7990NTP-P'!$M$75*0.5,2)</f>
        <v>0</v>
      </c>
      <c r="D202" s="76">
        <f>'7990NTP-P'!$C$75</f>
        <v>0</v>
      </c>
      <c r="E202" s="81" t="s">
        <v>137</v>
      </c>
      <c r="F202" s="61" t="s">
        <v>133</v>
      </c>
      <c r="G202" s="75">
        <f>ROUNDDOWN('7990NTP-P'!$N$75*0.5,2)</f>
        <v>0</v>
      </c>
      <c r="H202" s="76">
        <f>'7990NTP-P'!$D$75</f>
        <v>0</v>
      </c>
      <c r="I202" s="81" t="s">
        <v>137</v>
      </c>
      <c r="J202" s="61" t="s">
        <v>133</v>
      </c>
      <c r="K202" s="75">
        <f>ROUNDDOWN('7990NTP-P'!$O$75*0.5,2)</f>
        <v>0</v>
      </c>
      <c r="L202" s="76">
        <f>'7990NTP-P'!E75</f>
        <v>0</v>
      </c>
      <c r="M202" s="24" t="s">
        <v>284</v>
      </c>
      <c r="N202" s="84" t="s">
        <v>286</v>
      </c>
      <c r="O202" s="311">
        <f>ROUNDDOWN('7990NTP-P'!P75*0.5,2)</f>
        <v>0</v>
      </c>
      <c r="P202" s="76">
        <f>'7990NTP-P'!F75</f>
        <v>0</v>
      </c>
      <c r="Q202" s="24" t="s">
        <v>284</v>
      </c>
      <c r="R202" s="84" t="s">
        <v>286</v>
      </c>
      <c r="S202" s="311">
        <f>ROUNDDOWN('7990NTP-P'!Q75*0.5,2)</f>
        <v>0</v>
      </c>
      <c r="T202" s="76">
        <f>'7990NTP-P'!G75</f>
        <v>0</v>
      </c>
      <c r="U202" s="24" t="s">
        <v>284</v>
      </c>
      <c r="V202" s="84" t="s">
        <v>286</v>
      </c>
      <c r="W202" s="75">
        <f>ROUNDDOWN('7990NTP-P'!R75*0.5,2)</f>
        <v>0</v>
      </c>
      <c r="X202" s="76">
        <f>'7990NTP-P'!H75</f>
        <v>0</v>
      </c>
      <c r="Y202" s="24" t="s">
        <v>284</v>
      </c>
      <c r="Z202" s="84" t="s">
        <v>286</v>
      </c>
      <c r="AA202" s="75">
        <f>ROUNDDOWN('7990NTP-P'!S75*0.5,2)</f>
        <v>0</v>
      </c>
      <c r="AB202" s="76">
        <f>'7990NTP-P'!I75</f>
        <v>0</v>
      </c>
      <c r="AC202" s="24" t="s">
        <v>284</v>
      </c>
      <c r="AD202" s="84" t="s">
        <v>286</v>
      </c>
      <c r="AE202" s="75">
        <f>ROUNDDOWN('7990NTP-P'!W75*0.5,2)</f>
        <v>0</v>
      </c>
      <c r="AF202" s="76">
        <f>'7990NTP-P'!M75</f>
        <v>0</v>
      </c>
      <c r="AG202" s="24" t="s">
        <v>284</v>
      </c>
      <c r="AH202" s="84" t="s">
        <v>286</v>
      </c>
      <c r="AI202" s="75">
        <f>ROUNDDOWN('7990NTP-P'!AA75*0.5,2)</f>
        <v>0</v>
      </c>
      <c r="AJ202" s="76">
        <f>'7990NTP-P'!Q75</f>
        <v>0</v>
      </c>
      <c r="AK202" s="63">
        <f t="shared" si="0"/>
        <v>0</v>
      </c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  <c r="ER202" s="35"/>
      <c r="ES202" s="35"/>
      <c r="ET202" s="35"/>
      <c r="EU202" s="35"/>
      <c r="EV202" s="35"/>
      <c r="EW202" s="35"/>
      <c r="EX202" s="35"/>
      <c r="EY202" s="35"/>
      <c r="EZ202" s="35"/>
      <c r="FA202" s="35"/>
      <c r="FB202" s="35"/>
      <c r="FC202" s="35"/>
      <c r="FD202" s="35"/>
      <c r="FE202" s="35"/>
      <c r="FF202" s="35"/>
      <c r="FG202" s="35"/>
      <c r="FH202" s="35"/>
      <c r="FI202" s="35"/>
      <c r="FJ202" s="35"/>
      <c r="FK202" s="35"/>
      <c r="FL202" s="35"/>
      <c r="FM202" s="35"/>
      <c r="FN202" s="35"/>
      <c r="FO202" s="35"/>
      <c r="FP202" s="35"/>
      <c r="FQ202" s="35"/>
      <c r="FR202" s="35"/>
      <c r="FS202" s="35"/>
      <c r="FT202" s="35"/>
      <c r="FU202" s="35"/>
      <c r="FV202" s="35"/>
      <c r="FW202" s="35"/>
      <c r="FX202" s="35"/>
      <c r="FY202" s="35"/>
      <c r="FZ202" s="35"/>
      <c r="GA202" s="35"/>
      <c r="GB202" s="35"/>
      <c r="GC202" s="35"/>
      <c r="GD202" s="35"/>
      <c r="GE202" s="35"/>
      <c r="GF202" s="35"/>
      <c r="GG202" s="35"/>
      <c r="GH202" s="35"/>
      <c r="GI202" s="35"/>
      <c r="GJ202" s="35"/>
      <c r="GK202" s="35"/>
      <c r="GL202" s="35"/>
      <c r="GM202" s="35"/>
      <c r="GN202" s="35"/>
      <c r="GO202" s="35"/>
      <c r="GP202" s="35"/>
      <c r="GQ202" s="35"/>
      <c r="GR202" s="35"/>
      <c r="GS202" s="35"/>
      <c r="GT202" s="35"/>
      <c r="GU202" s="35"/>
      <c r="GV202" s="35"/>
      <c r="GW202" s="35"/>
      <c r="GX202" s="35"/>
      <c r="GY202" s="35"/>
      <c r="GZ202" s="35"/>
      <c r="HA202" s="35"/>
      <c r="HB202" s="35"/>
      <c r="HC202" s="35"/>
      <c r="HD202" s="35"/>
      <c r="HE202" s="35"/>
      <c r="HF202" s="35"/>
      <c r="HG202" s="35"/>
      <c r="HH202" s="35"/>
      <c r="HI202" s="35"/>
      <c r="HJ202" s="35"/>
      <c r="HK202" s="35"/>
      <c r="HL202" s="35"/>
      <c r="HM202" s="35"/>
      <c r="HN202" s="35"/>
      <c r="HO202" s="35"/>
      <c r="HP202" s="35"/>
      <c r="HQ202" s="35"/>
      <c r="HR202" s="35"/>
      <c r="HS202" s="35"/>
      <c r="HT202" s="35"/>
      <c r="HU202" s="35"/>
      <c r="HV202" s="35"/>
      <c r="HW202" s="35"/>
      <c r="HX202" s="35"/>
      <c r="HY202" s="35"/>
      <c r="HZ202" s="35"/>
      <c r="IA202" s="35"/>
      <c r="IB202" s="35"/>
      <c r="IC202" s="35"/>
      <c r="ID202" s="35"/>
      <c r="IE202" s="35"/>
      <c r="IF202" s="35"/>
      <c r="IG202" s="35"/>
      <c r="IH202" s="35"/>
      <c r="II202" s="35"/>
      <c r="IJ202" s="35"/>
      <c r="IK202" s="35"/>
      <c r="IL202" s="35"/>
      <c r="IM202" s="35"/>
      <c r="IN202" s="35"/>
      <c r="IO202" s="35"/>
      <c r="IP202" s="35"/>
      <c r="IQ202" s="35"/>
      <c r="IR202" s="35"/>
      <c r="IS202" s="35"/>
      <c r="IT202" s="35"/>
      <c r="IU202" s="35"/>
      <c r="IV202" s="35"/>
      <c r="IW202" s="35"/>
      <c r="IX202" s="35"/>
      <c r="IY202" s="35"/>
      <c r="IZ202" s="35"/>
      <c r="JA202" s="35"/>
      <c r="JB202" s="35"/>
      <c r="JC202" s="35"/>
      <c r="JD202" s="35"/>
      <c r="JE202" s="35"/>
      <c r="JF202" s="35"/>
      <c r="JG202" s="35"/>
      <c r="JH202" s="35"/>
      <c r="JI202" s="35"/>
      <c r="JJ202" s="35"/>
      <c r="JK202" s="35"/>
      <c r="JL202" s="35"/>
      <c r="JM202" s="35"/>
      <c r="JN202" s="35"/>
      <c r="JO202" s="35"/>
      <c r="JP202" s="35"/>
      <c r="JQ202" s="35"/>
      <c r="JR202" s="35"/>
      <c r="JS202" s="35"/>
      <c r="JT202" s="35"/>
      <c r="JU202" s="35"/>
      <c r="JV202" s="35"/>
      <c r="JW202" s="35"/>
      <c r="JX202" s="35"/>
      <c r="JY202" s="35"/>
      <c r="JZ202" s="35"/>
      <c r="KA202" s="35"/>
      <c r="KB202" s="35"/>
      <c r="KC202" s="35"/>
      <c r="KD202" s="35"/>
      <c r="KE202" s="35"/>
      <c r="KF202" s="35"/>
      <c r="KG202" s="35"/>
      <c r="KH202" s="35"/>
      <c r="KI202" s="35"/>
      <c r="KJ202" s="35"/>
    </row>
    <row r="203" spans="1:296" s="43" customFormat="1" ht="51" hidden="1" thickBot="1" x14ac:dyDescent="0.35">
      <c r="A203" s="80" t="s">
        <v>138</v>
      </c>
      <c r="B203" s="12" t="s">
        <v>134</v>
      </c>
      <c r="C203" s="75">
        <f>ROUNDUP('7990NTP-P'!$M$75*0.5,2)</f>
        <v>0</v>
      </c>
      <c r="D203" s="69"/>
      <c r="E203" s="81" t="s">
        <v>138</v>
      </c>
      <c r="F203" s="61" t="s">
        <v>134</v>
      </c>
      <c r="G203" s="75">
        <f>ROUNDUP('7990NTP-P'!$N$75*0.5,2)</f>
        <v>0</v>
      </c>
      <c r="H203" s="69"/>
      <c r="I203" s="81" t="s">
        <v>138</v>
      </c>
      <c r="J203" s="61" t="s">
        <v>134</v>
      </c>
      <c r="K203" s="75">
        <f>ROUNDUP('7990NTP-P'!$O$75*0.5,2)</f>
        <v>0</v>
      </c>
      <c r="L203" s="69"/>
      <c r="M203" s="24" t="s">
        <v>285</v>
      </c>
      <c r="N203" s="84" t="s">
        <v>287</v>
      </c>
      <c r="O203" s="311">
        <f>ROUNDUP('7990NTP-P'!P75*0.5,2)</f>
        <v>0</v>
      </c>
      <c r="P203" s="85"/>
      <c r="Q203" s="24" t="s">
        <v>285</v>
      </c>
      <c r="R203" s="84" t="s">
        <v>287</v>
      </c>
      <c r="S203" s="311">
        <f>ROUNDUP('7990NTP-P'!Q75*0.5,2)</f>
        <v>0</v>
      </c>
      <c r="T203" s="85"/>
      <c r="U203" s="24" t="s">
        <v>285</v>
      </c>
      <c r="V203" s="84" t="s">
        <v>287</v>
      </c>
      <c r="W203" s="75">
        <f>ROUNDUP('7990NTP-P'!R75*0.5,2)</f>
        <v>0</v>
      </c>
      <c r="X203" s="69"/>
      <c r="Y203" s="24" t="s">
        <v>285</v>
      </c>
      <c r="Z203" s="84" t="s">
        <v>287</v>
      </c>
      <c r="AA203" s="75">
        <f>ROUNDUP('7990NTP-P'!S75*0.5,2)</f>
        <v>0</v>
      </c>
      <c r="AB203" s="69"/>
      <c r="AC203" s="24" t="s">
        <v>285</v>
      </c>
      <c r="AD203" s="84" t="s">
        <v>287</v>
      </c>
      <c r="AE203" s="75">
        <f>ROUNDUP('7990NTP-P'!W75*0.5,2)</f>
        <v>0</v>
      </c>
      <c r="AF203" s="69"/>
      <c r="AG203" s="24" t="s">
        <v>285</v>
      </c>
      <c r="AH203" s="84" t="s">
        <v>287</v>
      </c>
      <c r="AI203" s="75">
        <f>ROUNDUP('7990NTP-P'!AA75*0.5,2)</f>
        <v>0</v>
      </c>
      <c r="AJ203" s="69"/>
      <c r="AK203" s="63">
        <f>IF(C203+G203+K203+O203+S203+W203+AA203&gt;0,C203+G203+K203+O203+S203+W203+AA203,0)</f>
        <v>0</v>
      </c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  <c r="ER203" s="35"/>
      <c r="ES203" s="35"/>
      <c r="ET203" s="35"/>
      <c r="EU203" s="35"/>
      <c r="EV203" s="35"/>
      <c r="EW203" s="35"/>
      <c r="EX203" s="35"/>
      <c r="EY203" s="35"/>
      <c r="EZ203" s="35"/>
      <c r="FA203" s="35"/>
      <c r="FB203" s="35"/>
      <c r="FC203" s="35"/>
      <c r="FD203" s="35"/>
      <c r="FE203" s="35"/>
      <c r="FF203" s="35"/>
      <c r="FG203" s="35"/>
      <c r="FH203" s="35"/>
      <c r="FI203" s="35"/>
      <c r="FJ203" s="35"/>
      <c r="FK203" s="35"/>
      <c r="FL203" s="35"/>
      <c r="FM203" s="35"/>
      <c r="FN203" s="35"/>
      <c r="FO203" s="35"/>
      <c r="FP203" s="35"/>
      <c r="FQ203" s="35"/>
      <c r="FR203" s="35"/>
      <c r="FS203" s="35"/>
      <c r="FT203" s="35"/>
      <c r="FU203" s="35"/>
      <c r="FV203" s="35"/>
      <c r="FW203" s="35"/>
      <c r="FX203" s="35"/>
      <c r="FY203" s="35"/>
      <c r="FZ203" s="35"/>
      <c r="GA203" s="35"/>
      <c r="GB203" s="35"/>
      <c r="GC203" s="35"/>
      <c r="GD203" s="35"/>
      <c r="GE203" s="35"/>
      <c r="GF203" s="35"/>
      <c r="GG203" s="35"/>
      <c r="GH203" s="35"/>
      <c r="GI203" s="35"/>
      <c r="GJ203" s="35"/>
      <c r="GK203" s="35"/>
      <c r="GL203" s="35"/>
      <c r="GM203" s="35"/>
      <c r="GN203" s="35"/>
      <c r="GO203" s="35"/>
      <c r="GP203" s="35"/>
      <c r="GQ203" s="35"/>
      <c r="GR203" s="35"/>
      <c r="GS203" s="35"/>
      <c r="GT203" s="35"/>
      <c r="GU203" s="35"/>
      <c r="GV203" s="35"/>
      <c r="GW203" s="35"/>
      <c r="GX203" s="35"/>
      <c r="GY203" s="35"/>
      <c r="GZ203" s="35"/>
      <c r="HA203" s="35"/>
      <c r="HB203" s="35"/>
      <c r="HC203" s="35"/>
      <c r="HD203" s="35"/>
      <c r="HE203" s="35"/>
      <c r="HF203" s="35"/>
      <c r="HG203" s="35"/>
      <c r="HH203" s="35"/>
      <c r="HI203" s="35"/>
      <c r="HJ203" s="35"/>
      <c r="HK203" s="35"/>
      <c r="HL203" s="35"/>
      <c r="HM203" s="35"/>
      <c r="HN203" s="35"/>
      <c r="HO203" s="35"/>
      <c r="HP203" s="35"/>
      <c r="HQ203" s="35"/>
      <c r="HR203" s="35"/>
      <c r="HS203" s="35"/>
      <c r="HT203" s="35"/>
      <c r="HU203" s="35"/>
      <c r="HV203" s="35"/>
      <c r="HW203" s="35"/>
      <c r="HX203" s="35"/>
      <c r="HY203" s="35"/>
      <c r="HZ203" s="35"/>
      <c r="IA203" s="35"/>
      <c r="IB203" s="35"/>
      <c r="IC203" s="35"/>
      <c r="ID203" s="35"/>
      <c r="IE203" s="35"/>
      <c r="IF203" s="35"/>
      <c r="IG203" s="35"/>
      <c r="IH203" s="35"/>
      <c r="II203" s="35"/>
      <c r="IJ203" s="35"/>
      <c r="IK203" s="35"/>
      <c r="IL203" s="35"/>
      <c r="IM203" s="35"/>
      <c r="IN203" s="35"/>
      <c r="IO203" s="35"/>
      <c r="IP203" s="35"/>
      <c r="IQ203" s="35"/>
      <c r="IR203" s="35"/>
      <c r="IS203" s="35"/>
      <c r="IT203" s="35"/>
      <c r="IU203" s="35"/>
      <c r="IV203" s="35"/>
      <c r="IW203" s="35"/>
      <c r="IX203" s="35"/>
      <c r="IY203" s="35"/>
      <c r="IZ203" s="35"/>
      <c r="JA203" s="35"/>
      <c r="JB203" s="35"/>
      <c r="JC203" s="35"/>
      <c r="JD203" s="35"/>
      <c r="JE203" s="35"/>
      <c r="JF203" s="35"/>
      <c r="JG203" s="35"/>
      <c r="JH203" s="35"/>
      <c r="JI203" s="35"/>
      <c r="JJ203" s="35"/>
      <c r="JK203" s="35"/>
      <c r="JL203" s="35"/>
      <c r="JM203" s="35"/>
      <c r="JN203" s="35"/>
      <c r="JO203" s="35"/>
      <c r="JP203" s="35"/>
      <c r="JQ203" s="35"/>
      <c r="JR203" s="35"/>
      <c r="JS203" s="35"/>
      <c r="JT203" s="35"/>
      <c r="JU203" s="35"/>
      <c r="JV203" s="35"/>
      <c r="JW203" s="35"/>
      <c r="JX203" s="35"/>
      <c r="JY203" s="35"/>
      <c r="JZ203" s="35"/>
      <c r="KA203" s="35"/>
      <c r="KB203" s="35"/>
      <c r="KC203" s="35"/>
      <c r="KD203" s="35"/>
      <c r="KE203" s="35"/>
      <c r="KF203" s="35"/>
      <c r="KG203" s="35"/>
      <c r="KH203" s="35"/>
      <c r="KI203" s="35"/>
      <c r="KJ203" s="35"/>
    </row>
    <row r="204" spans="1:296" s="43" customFormat="1" ht="13.5" hidden="1" thickBot="1" x14ac:dyDescent="0.35">
      <c r="A204" s="80"/>
      <c r="B204" s="12"/>
      <c r="C204" s="75"/>
      <c r="D204" s="69"/>
      <c r="E204" s="24"/>
      <c r="F204" s="61"/>
      <c r="G204" s="75"/>
      <c r="H204" s="69"/>
      <c r="I204" s="24"/>
      <c r="J204" s="83"/>
      <c r="K204" s="75"/>
      <c r="L204" s="69"/>
      <c r="M204" s="24"/>
      <c r="N204" s="84"/>
      <c r="O204" s="85"/>
      <c r="P204" s="85"/>
      <c r="Q204" s="86"/>
      <c r="R204" s="61"/>
      <c r="S204" s="85"/>
      <c r="T204" s="85"/>
      <c r="U204" s="86"/>
      <c r="V204" s="61"/>
      <c r="W204" s="75"/>
      <c r="X204" s="69"/>
      <c r="Y204" s="24"/>
      <c r="Z204" s="61"/>
      <c r="AA204" s="87"/>
      <c r="AB204" s="69"/>
      <c r="AC204" s="24"/>
      <c r="AD204" s="61"/>
      <c r="AE204" s="87"/>
      <c r="AF204" s="69"/>
      <c r="AG204" s="24"/>
      <c r="AH204" s="61"/>
      <c r="AI204" s="87"/>
      <c r="AJ204" s="69"/>
      <c r="AK204" s="63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  <c r="ER204" s="35"/>
      <c r="ES204" s="35"/>
      <c r="ET204" s="35"/>
      <c r="EU204" s="35"/>
      <c r="EV204" s="35"/>
      <c r="EW204" s="35"/>
      <c r="EX204" s="35"/>
      <c r="EY204" s="35"/>
      <c r="EZ204" s="35"/>
      <c r="FA204" s="35"/>
      <c r="FB204" s="35"/>
      <c r="FC204" s="35"/>
      <c r="FD204" s="35"/>
      <c r="FE204" s="35"/>
      <c r="FF204" s="35"/>
      <c r="FG204" s="35"/>
      <c r="FH204" s="35"/>
      <c r="FI204" s="35"/>
      <c r="FJ204" s="35"/>
      <c r="FK204" s="35"/>
      <c r="FL204" s="35"/>
      <c r="FM204" s="35"/>
      <c r="FN204" s="35"/>
      <c r="FO204" s="35"/>
      <c r="FP204" s="35"/>
      <c r="FQ204" s="35"/>
      <c r="FR204" s="35"/>
      <c r="FS204" s="35"/>
      <c r="FT204" s="35"/>
      <c r="FU204" s="35"/>
      <c r="FV204" s="35"/>
      <c r="FW204" s="35"/>
      <c r="FX204" s="35"/>
      <c r="FY204" s="35"/>
      <c r="FZ204" s="35"/>
      <c r="GA204" s="35"/>
      <c r="GB204" s="35"/>
      <c r="GC204" s="35"/>
      <c r="GD204" s="35"/>
      <c r="GE204" s="35"/>
      <c r="GF204" s="35"/>
      <c r="GG204" s="35"/>
      <c r="GH204" s="35"/>
      <c r="GI204" s="35"/>
      <c r="GJ204" s="35"/>
      <c r="GK204" s="35"/>
      <c r="GL204" s="35"/>
      <c r="GM204" s="35"/>
      <c r="GN204" s="35"/>
      <c r="GO204" s="35"/>
      <c r="GP204" s="35"/>
      <c r="GQ204" s="35"/>
      <c r="GR204" s="35"/>
      <c r="GS204" s="35"/>
      <c r="GT204" s="35"/>
      <c r="GU204" s="35"/>
      <c r="GV204" s="35"/>
      <c r="GW204" s="35"/>
      <c r="GX204" s="35"/>
      <c r="GY204" s="35"/>
      <c r="GZ204" s="35"/>
      <c r="HA204" s="35"/>
      <c r="HB204" s="35"/>
      <c r="HC204" s="35"/>
      <c r="HD204" s="35"/>
      <c r="HE204" s="35"/>
      <c r="HF204" s="35"/>
      <c r="HG204" s="35"/>
      <c r="HH204" s="35"/>
      <c r="HI204" s="35"/>
      <c r="HJ204" s="35"/>
      <c r="HK204" s="35"/>
      <c r="HL204" s="35"/>
      <c r="HM204" s="35"/>
      <c r="HN204" s="35"/>
      <c r="HO204" s="35"/>
      <c r="HP204" s="35"/>
      <c r="HQ204" s="35"/>
      <c r="HR204" s="35"/>
      <c r="HS204" s="35"/>
      <c r="HT204" s="35"/>
      <c r="HU204" s="35"/>
      <c r="HV204" s="35"/>
      <c r="HW204" s="35"/>
      <c r="HX204" s="35"/>
      <c r="HY204" s="35"/>
      <c r="HZ204" s="35"/>
      <c r="IA204" s="35"/>
      <c r="IB204" s="35"/>
      <c r="IC204" s="35"/>
      <c r="ID204" s="35"/>
      <c r="IE204" s="35"/>
      <c r="IF204" s="35"/>
      <c r="IG204" s="35"/>
      <c r="IH204" s="35"/>
      <c r="II204" s="35"/>
      <c r="IJ204" s="35"/>
      <c r="IK204" s="35"/>
      <c r="IL204" s="35"/>
      <c r="IM204" s="35"/>
      <c r="IN204" s="35"/>
      <c r="IO204" s="35"/>
      <c r="IP204" s="35"/>
      <c r="IQ204" s="35"/>
      <c r="IR204" s="35"/>
      <c r="IS204" s="35"/>
      <c r="IT204" s="35"/>
      <c r="IU204" s="35"/>
      <c r="IV204" s="35"/>
      <c r="IW204" s="35"/>
      <c r="IX204" s="35"/>
      <c r="IY204" s="35"/>
      <c r="IZ204" s="35"/>
      <c r="JA204" s="35"/>
      <c r="JB204" s="35"/>
      <c r="JC204" s="35"/>
      <c r="JD204" s="35"/>
      <c r="JE204" s="35"/>
      <c r="JF204" s="35"/>
      <c r="JG204" s="35"/>
      <c r="JH204" s="35"/>
      <c r="JI204" s="35"/>
      <c r="JJ204" s="35"/>
      <c r="JK204" s="35"/>
      <c r="JL204" s="35"/>
      <c r="JM204" s="35"/>
      <c r="JN204" s="35"/>
      <c r="JO204" s="35"/>
      <c r="JP204" s="35"/>
      <c r="JQ204" s="35"/>
      <c r="JR204" s="35"/>
      <c r="JS204" s="35"/>
      <c r="JT204" s="35"/>
      <c r="JU204" s="35"/>
      <c r="JV204" s="35"/>
      <c r="JW204" s="35"/>
      <c r="JX204" s="35"/>
      <c r="JY204" s="35"/>
      <c r="JZ204" s="35"/>
      <c r="KA204" s="35"/>
      <c r="KB204" s="35"/>
      <c r="KC204" s="35"/>
      <c r="KD204" s="35"/>
      <c r="KE204" s="35"/>
      <c r="KF204" s="35"/>
      <c r="KG204" s="35"/>
      <c r="KH204" s="35"/>
      <c r="KI204" s="35"/>
      <c r="KJ204" s="35"/>
    </row>
    <row r="205" spans="1:296" s="43" customFormat="1" ht="50.5" hidden="1" thickBot="1" x14ac:dyDescent="0.3">
      <c r="A205" s="80" t="s">
        <v>205</v>
      </c>
      <c r="B205" s="12" t="s">
        <v>203</v>
      </c>
      <c r="C205" s="75">
        <f>ROUNDDOWN('7990NTP-P'!$M$76-('7990NTP-P'!$M$76*0.438),2)</f>
        <v>0</v>
      </c>
      <c r="D205" s="76">
        <f>'7990NTP-P'!$C$76</f>
        <v>0</v>
      </c>
      <c r="E205" s="81" t="s">
        <v>205</v>
      </c>
      <c r="F205" s="61" t="s">
        <v>203</v>
      </c>
      <c r="G205" s="75">
        <f>ROUNDDOWN('7990NTP-P'!$N$76-('7990NTP-P'!$N$76*0.438),2)</f>
        <v>0</v>
      </c>
      <c r="H205" s="76">
        <f>'7990NTP-P'!$D$76</f>
        <v>0</v>
      </c>
      <c r="I205" s="81" t="s">
        <v>205</v>
      </c>
      <c r="J205" s="61" t="s">
        <v>203</v>
      </c>
      <c r="K205" s="75">
        <f>ROUNDDOWN('7990NTP-P'!$O$76-('7990NTP-P'!$O$76*0.438),2)</f>
        <v>0</v>
      </c>
      <c r="L205" s="76">
        <f>'7990NTP-P'!E76</f>
        <v>0</v>
      </c>
      <c r="M205" s="24" t="s">
        <v>288</v>
      </c>
      <c r="N205" s="84" t="s">
        <v>203</v>
      </c>
      <c r="O205" s="311">
        <f>ROUNDDOWN('7990NTP-P'!P76-('7990NTP-P'!P76*0.438),2)</f>
        <v>0</v>
      </c>
      <c r="P205" s="76">
        <f>'7990NTP-P'!F76</f>
        <v>0</v>
      </c>
      <c r="Q205" s="24" t="s">
        <v>288</v>
      </c>
      <c r="R205" s="84" t="s">
        <v>203</v>
      </c>
      <c r="S205" s="311">
        <f>ROUNDDOWN('7990NTP-P'!Q76-('7990NTP-P'!Q76*0.438),2)</f>
        <v>0</v>
      </c>
      <c r="T205" s="76">
        <f>'7990NTP-P'!G76</f>
        <v>0</v>
      </c>
      <c r="U205" s="24" t="s">
        <v>288</v>
      </c>
      <c r="V205" s="84" t="s">
        <v>203</v>
      </c>
      <c r="W205" s="75">
        <f>ROUNDDOWN('7990NTP-P'!R76-('7990NTP-P'!R76*0.438),2)</f>
        <v>0</v>
      </c>
      <c r="X205" s="76">
        <f>'7990NTP-P'!H76</f>
        <v>0</v>
      </c>
      <c r="Y205" s="24" t="s">
        <v>288</v>
      </c>
      <c r="Z205" s="84" t="s">
        <v>203</v>
      </c>
      <c r="AA205" s="75">
        <f>ROUNDDOWN('7990NTP-P'!S76-('7990NTP-P'!S76*0.438),2)</f>
        <v>0</v>
      </c>
      <c r="AB205" s="76">
        <f>'7990NTP-P'!I76</f>
        <v>0</v>
      </c>
      <c r="AC205" s="24" t="s">
        <v>288</v>
      </c>
      <c r="AD205" s="84" t="s">
        <v>203</v>
      </c>
      <c r="AE205" s="75">
        <f>ROUNDDOWN('7990NTP-P'!W76-('7990NTP-P'!W76*0.438),2)</f>
        <v>0</v>
      </c>
      <c r="AF205" s="76">
        <f>'7990NTP-P'!M76</f>
        <v>0</v>
      </c>
      <c r="AG205" s="24" t="s">
        <v>288</v>
      </c>
      <c r="AH205" s="84" t="s">
        <v>203</v>
      </c>
      <c r="AI205" s="75">
        <f>ROUNDDOWN('7990NTP-P'!AA76-('7990NTP-P'!AA76*0.438),2)</f>
        <v>0</v>
      </c>
      <c r="AJ205" s="76">
        <f>'7990NTP-P'!Q76</f>
        <v>0</v>
      </c>
      <c r="AK205" s="63">
        <f t="shared" ref="AK205:AK233" si="1">IF(C205+G205+K205+O205+S205+W205+AA205&gt;0,C205+G205+K205+O205+S205+W205+AA205,0)</f>
        <v>0</v>
      </c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  <c r="ER205" s="35"/>
      <c r="ES205" s="35"/>
      <c r="ET205" s="35"/>
      <c r="EU205" s="35"/>
      <c r="EV205" s="35"/>
      <c r="EW205" s="35"/>
      <c r="EX205" s="35"/>
      <c r="EY205" s="35"/>
      <c r="EZ205" s="35"/>
      <c r="FA205" s="35"/>
      <c r="FB205" s="35"/>
      <c r="FC205" s="35"/>
      <c r="FD205" s="35"/>
      <c r="FE205" s="35"/>
      <c r="FF205" s="35"/>
      <c r="FG205" s="35"/>
      <c r="FH205" s="35"/>
      <c r="FI205" s="35"/>
      <c r="FJ205" s="35"/>
      <c r="FK205" s="35"/>
      <c r="FL205" s="35"/>
      <c r="FM205" s="35"/>
      <c r="FN205" s="35"/>
      <c r="FO205" s="35"/>
      <c r="FP205" s="35"/>
      <c r="FQ205" s="35"/>
      <c r="FR205" s="35"/>
      <c r="FS205" s="35"/>
      <c r="FT205" s="35"/>
      <c r="FU205" s="35"/>
      <c r="FV205" s="35"/>
      <c r="FW205" s="35"/>
      <c r="FX205" s="35"/>
      <c r="FY205" s="35"/>
      <c r="FZ205" s="35"/>
      <c r="GA205" s="35"/>
      <c r="GB205" s="35"/>
      <c r="GC205" s="35"/>
      <c r="GD205" s="35"/>
      <c r="GE205" s="35"/>
      <c r="GF205" s="35"/>
      <c r="GG205" s="35"/>
      <c r="GH205" s="35"/>
      <c r="GI205" s="35"/>
      <c r="GJ205" s="35"/>
      <c r="GK205" s="35"/>
      <c r="GL205" s="35"/>
      <c r="GM205" s="35"/>
      <c r="GN205" s="35"/>
      <c r="GO205" s="35"/>
      <c r="GP205" s="35"/>
      <c r="GQ205" s="35"/>
      <c r="GR205" s="35"/>
      <c r="GS205" s="35"/>
      <c r="GT205" s="35"/>
      <c r="GU205" s="35"/>
      <c r="GV205" s="35"/>
      <c r="GW205" s="35"/>
      <c r="GX205" s="35"/>
      <c r="GY205" s="35"/>
      <c r="GZ205" s="35"/>
      <c r="HA205" s="35"/>
      <c r="HB205" s="35"/>
      <c r="HC205" s="35"/>
      <c r="HD205" s="35"/>
      <c r="HE205" s="35"/>
      <c r="HF205" s="35"/>
      <c r="HG205" s="35"/>
      <c r="HH205" s="35"/>
      <c r="HI205" s="35"/>
      <c r="HJ205" s="35"/>
      <c r="HK205" s="35"/>
      <c r="HL205" s="35"/>
      <c r="HM205" s="35"/>
      <c r="HN205" s="35"/>
      <c r="HO205" s="35"/>
      <c r="HP205" s="35"/>
      <c r="HQ205" s="35"/>
      <c r="HR205" s="35"/>
      <c r="HS205" s="35"/>
      <c r="HT205" s="35"/>
      <c r="HU205" s="35"/>
      <c r="HV205" s="35"/>
      <c r="HW205" s="35"/>
      <c r="HX205" s="35"/>
      <c r="HY205" s="35"/>
      <c r="HZ205" s="35"/>
      <c r="IA205" s="35"/>
      <c r="IB205" s="35"/>
      <c r="IC205" s="35"/>
      <c r="ID205" s="35"/>
      <c r="IE205" s="35"/>
      <c r="IF205" s="35"/>
      <c r="IG205" s="35"/>
      <c r="IH205" s="35"/>
      <c r="II205" s="35"/>
      <c r="IJ205" s="35"/>
      <c r="IK205" s="35"/>
      <c r="IL205" s="35"/>
      <c r="IM205" s="35"/>
      <c r="IN205" s="35"/>
      <c r="IO205" s="35"/>
      <c r="IP205" s="35"/>
      <c r="IQ205" s="35"/>
      <c r="IR205" s="35"/>
      <c r="IS205" s="35"/>
      <c r="IT205" s="35"/>
      <c r="IU205" s="35"/>
      <c r="IV205" s="35"/>
      <c r="IW205" s="35"/>
      <c r="IX205" s="35"/>
      <c r="IY205" s="35"/>
      <c r="IZ205" s="35"/>
      <c r="JA205" s="35"/>
      <c r="JB205" s="35"/>
      <c r="JC205" s="35"/>
      <c r="JD205" s="35"/>
      <c r="JE205" s="35"/>
      <c r="JF205" s="35"/>
      <c r="JG205" s="35"/>
      <c r="JH205" s="35"/>
      <c r="JI205" s="35"/>
      <c r="JJ205" s="35"/>
      <c r="JK205" s="35"/>
      <c r="JL205" s="35"/>
      <c r="JM205" s="35"/>
      <c r="JN205" s="35"/>
      <c r="JO205" s="35"/>
      <c r="JP205" s="35"/>
      <c r="JQ205" s="35"/>
      <c r="JR205" s="35"/>
      <c r="JS205" s="35"/>
      <c r="JT205" s="35"/>
      <c r="JU205" s="35"/>
      <c r="JV205" s="35"/>
      <c r="JW205" s="35"/>
      <c r="JX205" s="35"/>
      <c r="JY205" s="35"/>
      <c r="JZ205" s="35"/>
      <c r="KA205" s="35"/>
      <c r="KB205" s="35"/>
      <c r="KC205" s="35"/>
      <c r="KD205" s="35"/>
      <c r="KE205" s="35"/>
      <c r="KF205" s="35"/>
      <c r="KG205" s="35"/>
      <c r="KH205" s="35"/>
      <c r="KI205" s="35"/>
      <c r="KJ205" s="35"/>
    </row>
    <row r="206" spans="1:296" s="43" customFormat="1" ht="51" hidden="1" thickBot="1" x14ac:dyDescent="0.35">
      <c r="A206" s="80" t="s">
        <v>206</v>
      </c>
      <c r="B206" s="12" t="s">
        <v>204</v>
      </c>
      <c r="C206" s="75">
        <f>ROUNDUP('7990NTP-P'!$M$76*0.438,2)</f>
        <v>0</v>
      </c>
      <c r="D206" s="69"/>
      <c r="E206" s="81" t="s">
        <v>206</v>
      </c>
      <c r="F206" s="61" t="s">
        <v>204</v>
      </c>
      <c r="G206" s="75">
        <f>ROUNDUP('7990NTP-P'!$N$76*0.438,2)</f>
        <v>0</v>
      </c>
      <c r="H206" s="69"/>
      <c r="I206" s="81" t="s">
        <v>206</v>
      </c>
      <c r="J206" s="61" t="s">
        <v>204</v>
      </c>
      <c r="K206" s="75">
        <f>ROUNDUP('7990NTP-P'!$O$76*0.438,2)</f>
        <v>0</v>
      </c>
      <c r="L206" s="69"/>
      <c r="M206" s="24" t="s">
        <v>289</v>
      </c>
      <c r="N206" s="84" t="s">
        <v>290</v>
      </c>
      <c r="O206" s="311">
        <f>ROUNDUP('7990NTP-P'!P76*0.438,2)</f>
        <v>0</v>
      </c>
      <c r="P206" s="85"/>
      <c r="Q206" s="24" t="s">
        <v>289</v>
      </c>
      <c r="R206" s="84" t="s">
        <v>290</v>
      </c>
      <c r="S206" s="311">
        <f>ROUNDUP('7990NTP-P'!Q76*0.438,2)</f>
        <v>0</v>
      </c>
      <c r="T206" s="85"/>
      <c r="U206" s="24" t="s">
        <v>289</v>
      </c>
      <c r="V206" s="84" t="s">
        <v>290</v>
      </c>
      <c r="W206" s="75">
        <f>ROUNDUP('7990NTP-P'!R76*0.438,2)</f>
        <v>0</v>
      </c>
      <c r="X206" s="69"/>
      <c r="Y206" s="24" t="s">
        <v>289</v>
      </c>
      <c r="Z206" s="84" t="s">
        <v>290</v>
      </c>
      <c r="AA206" s="75">
        <f>ROUNDUP('7990NTP-P'!S76*0.438,2)</f>
        <v>0</v>
      </c>
      <c r="AB206" s="69"/>
      <c r="AC206" s="24" t="s">
        <v>289</v>
      </c>
      <c r="AD206" s="84" t="s">
        <v>290</v>
      </c>
      <c r="AE206" s="75">
        <f>ROUNDUP('7990NTP-P'!W76*0.438,2)</f>
        <v>0</v>
      </c>
      <c r="AF206" s="69"/>
      <c r="AG206" s="24" t="s">
        <v>289</v>
      </c>
      <c r="AH206" s="84" t="s">
        <v>290</v>
      </c>
      <c r="AI206" s="75">
        <f>ROUNDUP('7990NTP-P'!AA76*0.438,2)</f>
        <v>0</v>
      </c>
      <c r="AJ206" s="69"/>
      <c r="AK206" s="63">
        <f t="shared" si="1"/>
        <v>0</v>
      </c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  <c r="ER206" s="35"/>
      <c r="ES206" s="35"/>
      <c r="ET206" s="35"/>
      <c r="EU206" s="35"/>
      <c r="EV206" s="35"/>
      <c r="EW206" s="35"/>
      <c r="EX206" s="35"/>
      <c r="EY206" s="35"/>
      <c r="EZ206" s="35"/>
      <c r="FA206" s="35"/>
      <c r="FB206" s="35"/>
      <c r="FC206" s="35"/>
      <c r="FD206" s="35"/>
      <c r="FE206" s="35"/>
      <c r="FF206" s="35"/>
      <c r="FG206" s="35"/>
      <c r="FH206" s="35"/>
      <c r="FI206" s="35"/>
      <c r="FJ206" s="35"/>
      <c r="FK206" s="35"/>
      <c r="FL206" s="35"/>
      <c r="FM206" s="35"/>
      <c r="FN206" s="35"/>
      <c r="FO206" s="35"/>
      <c r="FP206" s="35"/>
      <c r="FQ206" s="35"/>
      <c r="FR206" s="35"/>
      <c r="FS206" s="35"/>
      <c r="FT206" s="35"/>
      <c r="FU206" s="35"/>
      <c r="FV206" s="35"/>
      <c r="FW206" s="35"/>
      <c r="FX206" s="35"/>
      <c r="FY206" s="35"/>
      <c r="FZ206" s="35"/>
      <c r="GA206" s="35"/>
      <c r="GB206" s="35"/>
      <c r="GC206" s="35"/>
      <c r="GD206" s="35"/>
      <c r="GE206" s="35"/>
      <c r="GF206" s="35"/>
      <c r="GG206" s="35"/>
      <c r="GH206" s="35"/>
      <c r="GI206" s="35"/>
      <c r="GJ206" s="35"/>
      <c r="GK206" s="35"/>
      <c r="GL206" s="35"/>
      <c r="GM206" s="35"/>
      <c r="GN206" s="35"/>
      <c r="GO206" s="35"/>
      <c r="GP206" s="35"/>
      <c r="GQ206" s="35"/>
      <c r="GR206" s="35"/>
      <c r="GS206" s="35"/>
      <c r="GT206" s="35"/>
      <c r="GU206" s="35"/>
      <c r="GV206" s="35"/>
      <c r="GW206" s="35"/>
      <c r="GX206" s="35"/>
      <c r="GY206" s="35"/>
      <c r="GZ206" s="35"/>
      <c r="HA206" s="35"/>
      <c r="HB206" s="35"/>
      <c r="HC206" s="35"/>
      <c r="HD206" s="35"/>
      <c r="HE206" s="35"/>
      <c r="HF206" s="35"/>
      <c r="HG206" s="35"/>
      <c r="HH206" s="35"/>
      <c r="HI206" s="35"/>
      <c r="HJ206" s="35"/>
      <c r="HK206" s="35"/>
      <c r="HL206" s="35"/>
      <c r="HM206" s="35"/>
      <c r="HN206" s="35"/>
      <c r="HO206" s="35"/>
      <c r="HP206" s="35"/>
      <c r="HQ206" s="35"/>
      <c r="HR206" s="35"/>
      <c r="HS206" s="35"/>
      <c r="HT206" s="35"/>
      <c r="HU206" s="35"/>
      <c r="HV206" s="35"/>
      <c r="HW206" s="35"/>
      <c r="HX206" s="35"/>
      <c r="HY206" s="35"/>
      <c r="HZ206" s="35"/>
      <c r="IA206" s="35"/>
      <c r="IB206" s="35"/>
      <c r="IC206" s="35"/>
      <c r="ID206" s="35"/>
      <c r="IE206" s="35"/>
      <c r="IF206" s="35"/>
      <c r="IG206" s="35"/>
      <c r="IH206" s="35"/>
      <c r="II206" s="35"/>
      <c r="IJ206" s="35"/>
      <c r="IK206" s="35"/>
      <c r="IL206" s="35"/>
      <c r="IM206" s="35"/>
      <c r="IN206" s="35"/>
      <c r="IO206" s="35"/>
      <c r="IP206" s="35"/>
      <c r="IQ206" s="35"/>
      <c r="IR206" s="35"/>
      <c r="IS206" s="35"/>
      <c r="IT206" s="35"/>
      <c r="IU206" s="35"/>
      <c r="IV206" s="35"/>
      <c r="IW206" s="35"/>
      <c r="IX206" s="35"/>
      <c r="IY206" s="35"/>
      <c r="IZ206" s="35"/>
      <c r="JA206" s="35"/>
      <c r="JB206" s="35"/>
      <c r="JC206" s="35"/>
      <c r="JD206" s="35"/>
      <c r="JE206" s="35"/>
      <c r="JF206" s="35"/>
      <c r="JG206" s="35"/>
      <c r="JH206" s="35"/>
      <c r="JI206" s="35"/>
      <c r="JJ206" s="35"/>
      <c r="JK206" s="35"/>
      <c r="JL206" s="35"/>
      <c r="JM206" s="35"/>
      <c r="JN206" s="35"/>
      <c r="JO206" s="35"/>
      <c r="JP206" s="35"/>
      <c r="JQ206" s="35"/>
      <c r="JR206" s="35"/>
      <c r="JS206" s="35"/>
      <c r="JT206" s="35"/>
      <c r="JU206" s="35"/>
      <c r="JV206" s="35"/>
      <c r="JW206" s="35"/>
      <c r="JX206" s="35"/>
      <c r="JY206" s="35"/>
      <c r="JZ206" s="35"/>
      <c r="KA206" s="35"/>
      <c r="KB206" s="35"/>
      <c r="KC206" s="35"/>
      <c r="KD206" s="35"/>
      <c r="KE206" s="35"/>
      <c r="KF206" s="35"/>
      <c r="KG206" s="35"/>
      <c r="KH206" s="35"/>
      <c r="KI206" s="35"/>
      <c r="KJ206" s="35"/>
    </row>
    <row r="207" spans="1:296" s="43" customFormat="1" ht="13.5" hidden="1" thickBot="1" x14ac:dyDescent="0.35">
      <c r="A207" s="80"/>
      <c r="B207" s="12"/>
      <c r="C207" s="68"/>
      <c r="D207" s="69"/>
      <c r="E207" s="24"/>
      <c r="F207" s="61"/>
      <c r="G207" s="68"/>
      <c r="H207" s="69"/>
      <c r="I207" s="24"/>
      <c r="J207" s="83"/>
      <c r="K207" s="68"/>
      <c r="L207" s="69"/>
      <c r="M207" s="24"/>
      <c r="N207" s="84"/>
      <c r="O207" s="85"/>
      <c r="P207" s="85"/>
      <c r="Q207" s="86"/>
      <c r="R207" s="61"/>
      <c r="S207" s="85"/>
      <c r="T207" s="85"/>
      <c r="U207" s="86"/>
      <c r="V207" s="61"/>
      <c r="W207" s="75"/>
      <c r="X207" s="69"/>
      <c r="Y207" s="24"/>
      <c r="Z207" s="61"/>
      <c r="AA207" s="87"/>
      <c r="AB207" s="69"/>
      <c r="AC207" s="24"/>
      <c r="AD207" s="61"/>
      <c r="AE207" s="87"/>
      <c r="AF207" s="69"/>
      <c r="AG207" s="24"/>
      <c r="AH207" s="61"/>
      <c r="AI207" s="87"/>
      <c r="AJ207" s="69"/>
      <c r="AK207" s="63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  <c r="ER207" s="35"/>
      <c r="ES207" s="35"/>
      <c r="ET207" s="35"/>
      <c r="EU207" s="35"/>
      <c r="EV207" s="35"/>
      <c r="EW207" s="35"/>
      <c r="EX207" s="35"/>
      <c r="EY207" s="35"/>
      <c r="EZ207" s="35"/>
      <c r="FA207" s="35"/>
      <c r="FB207" s="35"/>
      <c r="FC207" s="35"/>
      <c r="FD207" s="35"/>
      <c r="FE207" s="35"/>
      <c r="FF207" s="35"/>
      <c r="FG207" s="35"/>
      <c r="FH207" s="35"/>
      <c r="FI207" s="35"/>
      <c r="FJ207" s="35"/>
      <c r="FK207" s="35"/>
      <c r="FL207" s="35"/>
      <c r="FM207" s="35"/>
      <c r="FN207" s="35"/>
      <c r="FO207" s="35"/>
      <c r="FP207" s="35"/>
      <c r="FQ207" s="35"/>
      <c r="FR207" s="35"/>
      <c r="FS207" s="35"/>
      <c r="FT207" s="35"/>
      <c r="FU207" s="35"/>
      <c r="FV207" s="35"/>
      <c r="FW207" s="35"/>
      <c r="FX207" s="35"/>
      <c r="FY207" s="35"/>
      <c r="FZ207" s="35"/>
      <c r="GA207" s="35"/>
      <c r="GB207" s="35"/>
      <c r="GC207" s="35"/>
      <c r="GD207" s="35"/>
      <c r="GE207" s="35"/>
      <c r="GF207" s="35"/>
      <c r="GG207" s="35"/>
      <c r="GH207" s="35"/>
      <c r="GI207" s="35"/>
      <c r="GJ207" s="35"/>
      <c r="GK207" s="35"/>
      <c r="GL207" s="35"/>
      <c r="GM207" s="35"/>
      <c r="GN207" s="35"/>
      <c r="GO207" s="35"/>
      <c r="GP207" s="35"/>
      <c r="GQ207" s="35"/>
      <c r="GR207" s="35"/>
      <c r="GS207" s="35"/>
      <c r="GT207" s="35"/>
      <c r="GU207" s="35"/>
      <c r="GV207" s="35"/>
      <c r="GW207" s="35"/>
      <c r="GX207" s="35"/>
      <c r="GY207" s="35"/>
      <c r="GZ207" s="35"/>
      <c r="HA207" s="35"/>
      <c r="HB207" s="35"/>
      <c r="HC207" s="35"/>
      <c r="HD207" s="35"/>
      <c r="HE207" s="35"/>
      <c r="HF207" s="35"/>
      <c r="HG207" s="35"/>
      <c r="HH207" s="35"/>
      <c r="HI207" s="35"/>
      <c r="HJ207" s="35"/>
      <c r="HK207" s="35"/>
      <c r="HL207" s="35"/>
      <c r="HM207" s="35"/>
      <c r="HN207" s="35"/>
      <c r="HO207" s="35"/>
      <c r="HP207" s="35"/>
      <c r="HQ207" s="35"/>
      <c r="HR207" s="35"/>
      <c r="HS207" s="35"/>
      <c r="HT207" s="35"/>
      <c r="HU207" s="35"/>
      <c r="HV207" s="35"/>
      <c r="HW207" s="35"/>
      <c r="HX207" s="35"/>
      <c r="HY207" s="35"/>
      <c r="HZ207" s="35"/>
      <c r="IA207" s="35"/>
      <c r="IB207" s="35"/>
      <c r="IC207" s="35"/>
      <c r="ID207" s="35"/>
      <c r="IE207" s="35"/>
      <c r="IF207" s="35"/>
      <c r="IG207" s="35"/>
      <c r="IH207" s="35"/>
      <c r="II207" s="35"/>
      <c r="IJ207" s="35"/>
      <c r="IK207" s="35"/>
      <c r="IL207" s="35"/>
      <c r="IM207" s="35"/>
      <c r="IN207" s="35"/>
      <c r="IO207" s="35"/>
      <c r="IP207" s="35"/>
      <c r="IQ207" s="35"/>
      <c r="IR207" s="35"/>
      <c r="IS207" s="35"/>
      <c r="IT207" s="35"/>
      <c r="IU207" s="35"/>
      <c r="IV207" s="35"/>
      <c r="IW207" s="35"/>
      <c r="IX207" s="35"/>
      <c r="IY207" s="35"/>
      <c r="IZ207" s="35"/>
      <c r="JA207" s="35"/>
      <c r="JB207" s="35"/>
      <c r="JC207" s="35"/>
      <c r="JD207" s="35"/>
      <c r="JE207" s="35"/>
      <c r="JF207" s="35"/>
      <c r="JG207" s="35"/>
      <c r="JH207" s="35"/>
      <c r="JI207" s="35"/>
      <c r="JJ207" s="35"/>
      <c r="JK207" s="35"/>
      <c r="JL207" s="35"/>
      <c r="JM207" s="35"/>
      <c r="JN207" s="35"/>
      <c r="JO207" s="35"/>
      <c r="JP207" s="35"/>
      <c r="JQ207" s="35"/>
      <c r="JR207" s="35"/>
      <c r="JS207" s="35"/>
      <c r="JT207" s="35"/>
      <c r="JU207" s="35"/>
      <c r="JV207" s="35"/>
      <c r="JW207" s="35"/>
      <c r="JX207" s="35"/>
      <c r="JY207" s="35"/>
      <c r="JZ207" s="35"/>
      <c r="KA207" s="35"/>
      <c r="KB207" s="35"/>
      <c r="KC207" s="35"/>
      <c r="KD207" s="35"/>
      <c r="KE207" s="35"/>
      <c r="KF207" s="35"/>
      <c r="KG207" s="35"/>
      <c r="KH207" s="35"/>
      <c r="KI207" s="35"/>
      <c r="KJ207" s="35"/>
    </row>
    <row r="208" spans="1:296" s="43" customFormat="1" ht="50.5" hidden="1" thickBot="1" x14ac:dyDescent="0.3">
      <c r="A208" s="2" t="s">
        <v>211</v>
      </c>
      <c r="B208" s="12" t="s">
        <v>209</v>
      </c>
      <c r="C208" s="75">
        <f>ROUNDDOWN('7990NTP-P'!$M$77-('7990NTP-P'!$M$77*0.3066),2)</f>
        <v>0</v>
      </c>
      <c r="D208" s="76">
        <f>'7990NTP-P'!$C$77</f>
        <v>0</v>
      </c>
      <c r="E208" s="24" t="s">
        <v>211</v>
      </c>
      <c r="F208" s="61" t="s">
        <v>209</v>
      </c>
      <c r="G208" s="75">
        <f>ROUNDDOWN('7990NTP-P'!$N$77-('7990NTP-P'!$N$77*0.3066),2)</f>
        <v>0</v>
      </c>
      <c r="H208" s="76">
        <f>'7990NTP-P'!$D$77</f>
        <v>0</v>
      </c>
      <c r="I208" s="24" t="s">
        <v>211</v>
      </c>
      <c r="J208" s="61" t="s">
        <v>209</v>
      </c>
      <c r="K208" s="75">
        <f>ROUNDDOWN('7990NTP-P'!$O$77-('7990NTP-P'!$O$77*0.3066),2)</f>
        <v>0</v>
      </c>
      <c r="L208" s="76">
        <f>'7990NTP-P'!E77</f>
        <v>0</v>
      </c>
      <c r="M208" s="24" t="s">
        <v>291</v>
      </c>
      <c r="N208" s="84" t="s">
        <v>209</v>
      </c>
      <c r="O208" s="311">
        <f>ROUNDDOWN('7990NTP-P'!P77-('7990NTP-P'!P77*0.3066),2)</f>
        <v>0</v>
      </c>
      <c r="P208" s="76">
        <f>'7990NTP-P'!F77</f>
        <v>0</v>
      </c>
      <c r="Q208" s="24" t="s">
        <v>291</v>
      </c>
      <c r="R208" s="84" t="s">
        <v>209</v>
      </c>
      <c r="S208" s="311">
        <f>ROUNDDOWN('7990NTP-P'!Q77-('7990NTP-P'!Q77*0.3066),2)</f>
        <v>0</v>
      </c>
      <c r="T208" s="76">
        <f>'7990NTP-P'!G77</f>
        <v>0</v>
      </c>
      <c r="U208" s="24" t="s">
        <v>291</v>
      </c>
      <c r="V208" s="84" t="s">
        <v>209</v>
      </c>
      <c r="W208" s="75">
        <f>ROUNDDOWN('7990NTP-P'!R77-('7990NTP-P'!R77*0.3066),2)</f>
        <v>0</v>
      </c>
      <c r="X208" s="76">
        <f>'7990NTP-P'!H77</f>
        <v>0</v>
      </c>
      <c r="Y208" s="24" t="s">
        <v>291</v>
      </c>
      <c r="Z208" s="84" t="s">
        <v>209</v>
      </c>
      <c r="AA208" s="75">
        <f>ROUNDDOWN('7990NTP-P'!S77-('7990NTP-P'!S77*0.3066),2)</f>
        <v>0</v>
      </c>
      <c r="AB208" s="76">
        <f>'7990NTP-P'!I77</f>
        <v>0</v>
      </c>
      <c r="AC208" s="24" t="s">
        <v>291</v>
      </c>
      <c r="AD208" s="84" t="s">
        <v>209</v>
      </c>
      <c r="AE208" s="75">
        <f>ROUNDDOWN('7990NTP-P'!W77-('7990NTP-P'!W77*0.3066),2)</f>
        <v>0</v>
      </c>
      <c r="AF208" s="76">
        <f>'7990NTP-P'!M77</f>
        <v>0</v>
      </c>
      <c r="AG208" s="24" t="s">
        <v>291</v>
      </c>
      <c r="AH208" s="84" t="s">
        <v>209</v>
      </c>
      <c r="AI208" s="75">
        <f>ROUNDDOWN('7990NTP-P'!AA77-('7990NTP-P'!AA77*0.3066),2)</f>
        <v>0</v>
      </c>
      <c r="AJ208" s="76">
        <f>'7990NTP-P'!Q77</f>
        <v>0</v>
      </c>
      <c r="AK208" s="63">
        <f t="shared" si="1"/>
        <v>0</v>
      </c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  <c r="ER208" s="35"/>
      <c r="ES208" s="35"/>
      <c r="ET208" s="35"/>
      <c r="EU208" s="35"/>
      <c r="EV208" s="35"/>
      <c r="EW208" s="35"/>
      <c r="EX208" s="35"/>
      <c r="EY208" s="35"/>
      <c r="EZ208" s="35"/>
      <c r="FA208" s="35"/>
      <c r="FB208" s="35"/>
      <c r="FC208" s="35"/>
      <c r="FD208" s="35"/>
      <c r="FE208" s="35"/>
      <c r="FF208" s="35"/>
      <c r="FG208" s="35"/>
      <c r="FH208" s="35"/>
      <c r="FI208" s="35"/>
      <c r="FJ208" s="35"/>
      <c r="FK208" s="35"/>
      <c r="FL208" s="35"/>
      <c r="FM208" s="35"/>
      <c r="FN208" s="35"/>
      <c r="FO208" s="35"/>
      <c r="FP208" s="35"/>
      <c r="FQ208" s="35"/>
      <c r="FR208" s="35"/>
      <c r="FS208" s="35"/>
      <c r="FT208" s="35"/>
      <c r="FU208" s="35"/>
      <c r="FV208" s="35"/>
      <c r="FW208" s="35"/>
      <c r="FX208" s="35"/>
      <c r="FY208" s="35"/>
      <c r="FZ208" s="35"/>
      <c r="GA208" s="35"/>
      <c r="GB208" s="35"/>
      <c r="GC208" s="35"/>
      <c r="GD208" s="35"/>
      <c r="GE208" s="35"/>
      <c r="GF208" s="35"/>
      <c r="GG208" s="35"/>
      <c r="GH208" s="35"/>
      <c r="GI208" s="35"/>
      <c r="GJ208" s="35"/>
      <c r="GK208" s="35"/>
      <c r="GL208" s="35"/>
      <c r="GM208" s="35"/>
      <c r="GN208" s="35"/>
      <c r="GO208" s="35"/>
      <c r="GP208" s="35"/>
      <c r="GQ208" s="35"/>
      <c r="GR208" s="35"/>
      <c r="GS208" s="35"/>
      <c r="GT208" s="35"/>
      <c r="GU208" s="35"/>
      <c r="GV208" s="35"/>
      <c r="GW208" s="35"/>
      <c r="GX208" s="35"/>
      <c r="GY208" s="35"/>
      <c r="GZ208" s="35"/>
      <c r="HA208" s="35"/>
      <c r="HB208" s="35"/>
      <c r="HC208" s="35"/>
      <c r="HD208" s="35"/>
      <c r="HE208" s="35"/>
      <c r="HF208" s="35"/>
      <c r="HG208" s="35"/>
      <c r="HH208" s="35"/>
      <c r="HI208" s="35"/>
      <c r="HJ208" s="35"/>
      <c r="HK208" s="35"/>
      <c r="HL208" s="35"/>
      <c r="HM208" s="35"/>
      <c r="HN208" s="35"/>
      <c r="HO208" s="35"/>
      <c r="HP208" s="35"/>
      <c r="HQ208" s="35"/>
      <c r="HR208" s="35"/>
      <c r="HS208" s="35"/>
      <c r="HT208" s="35"/>
      <c r="HU208" s="35"/>
      <c r="HV208" s="35"/>
      <c r="HW208" s="35"/>
      <c r="HX208" s="35"/>
      <c r="HY208" s="35"/>
      <c r="HZ208" s="35"/>
      <c r="IA208" s="35"/>
      <c r="IB208" s="35"/>
      <c r="IC208" s="35"/>
      <c r="ID208" s="35"/>
      <c r="IE208" s="35"/>
      <c r="IF208" s="35"/>
      <c r="IG208" s="35"/>
      <c r="IH208" s="35"/>
      <c r="II208" s="35"/>
      <c r="IJ208" s="35"/>
      <c r="IK208" s="35"/>
      <c r="IL208" s="35"/>
      <c r="IM208" s="35"/>
      <c r="IN208" s="35"/>
      <c r="IO208" s="35"/>
      <c r="IP208" s="35"/>
      <c r="IQ208" s="35"/>
      <c r="IR208" s="35"/>
      <c r="IS208" s="35"/>
      <c r="IT208" s="35"/>
      <c r="IU208" s="35"/>
      <c r="IV208" s="35"/>
      <c r="IW208" s="35"/>
      <c r="IX208" s="35"/>
      <c r="IY208" s="35"/>
      <c r="IZ208" s="35"/>
      <c r="JA208" s="35"/>
      <c r="JB208" s="35"/>
      <c r="JC208" s="35"/>
      <c r="JD208" s="35"/>
      <c r="JE208" s="35"/>
      <c r="JF208" s="35"/>
      <c r="JG208" s="35"/>
      <c r="JH208" s="35"/>
      <c r="JI208" s="35"/>
      <c r="JJ208" s="35"/>
      <c r="JK208" s="35"/>
      <c r="JL208" s="35"/>
      <c r="JM208" s="35"/>
      <c r="JN208" s="35"/>
      <c r="JO208" s="35"/>
      <c r="JP208" s="35"/>
      <c r="JQ208" s="35"/>
      <c r="JR208" s="35"/>
      <c r="JS208" s="35"/>
      <c r="JT208" s="35"/>
      <c r="JU208" s="35"/>
      <c r="JV208" s="35"/>
      <c r="JW208" s="35"/>
      <c r="JX208" s="35"/>
      <c r="JY208" s="35"/>
      <c r="JZ208" s="35"/>
      <c r="KA208" s="35"/>
      <c r="KB208" s="35"/>
      <c r="KC208" s="35"/>
      <c r="KD208" s="35"/>
      <c r="KE208" s="35"/>
      <c r="KF208" s="35"/>
      <c r="KG208" s="35"/>
      <c r="KH208" s="35"/>
      <c r="KI208" s="35"/>
      <c r="KJ208" s="35"/>
    </row>
    <row r="209" spans="1:296" s="43" customFormat="1" ht="63.5" hidden="1" thickBot="1" x14ac:dyDescent="0.35">
      <c r="A209" s="2" t="s">
        <v>212</v>
      </c>
      <c r="B209" s="12" t="s">
        <v>210</v>
      </c>
      <c r="C209" s="75">
        <f>ROUNDUP('7990NTP-P'!$M$77*0.3066,2)</f>
        <v>0</v>
      </c>
      <c r="D209" s="69"/>
      <c r="E209" s="24" t="s">
        <v>212</v>
      </c>
      <c r="F209" s="61" t="s">
        <v>210</v>
      </c>
      <c r="G209" s="75">
        <f>ROUNDUP('7990NTP-P'!$N$77*0.3066,2)</f>
        <v>0</v>
      </c>
      <c r="H209" s="69"/>
      <c r="I209" s="24" t="s">
        <v>212</v>
      </c>
      <c r="J209" s="61" t="s">
        <v>210</v>
      </c>
      <c r="K209" s="75">
        <f>ROUNDUP('7990NTP-P'!$O$77*0.3066,2)</f>
        <v>0</v>
      </c>
      <c r="L209" s="69"/>
      <c r="M209" s="24" t="s">
        <v>292</v>
      </c>
      <c r="N209" s="84" t="s">
        <v>293</v>
      </c>
      <c r="O209" s="311">
        <f>ROUNDUP('7990NTP-P'!P77*0.3066,2)</f>
        <v>0</v>
      </c>
      <c r="P209" s="85"/>
      <c r="Q209" s="24" t="s">
        <v>292</v>
      </c>
      <c r="R209" s="84" t="s">
        <v>293</v>
      </c>
      <c r="S209" s="311">
        <f>ROUNDUP('7990NTP-P'!Q77*0.3066,2)</f>
        <v>0</v>
      </c>
      <c r="T209" s="85"/>
      <c r="U209" s="24" t="s">
        <v>292</v>
      </c>
      <c r="V209" s="84" t="s">
        <v>293</v>
      </c>
      <c r="W209" s="75">
        <f>ROUNDUP('7990NTP-P'!R77*0.3066,2)</f>
        <v>0</v>
      </c>
      <c r="X209" s="69"/>
      <c r="Y209" s="24" t="s">
        <v>292</v>
      </c>
      <c r="Z209" s="84" t="s">
        <v>293</v>
      </c>
      <c r="AA209" s="75">
        <f>ROUNDUP('7990NTP-P'!S77*0.3066,2)</f>
        <v>0</v>
      </c>
      <c r="AB209" s="69"/>
      <c r="AC209" s="24" t="s">
        <v>292</v>
      </c>
      <c r="AD209" s="84" t="s">
        <v>293</v>
      </c>
      <c r="AE209" s="75">
        <f>ROUNDUP('7990NTP-P'!W77*0.3066,2)</f>
        <v>0</v>
      </c>
      <c r="AF209" s="69"/>
      <c r="AG209" s="24" t="s">
        <v>292</v>
      </c>
      <c r="AH209" s="84" t="s">
        <v>293</v>
      </c>
      <c r="AI209" s="75">
        <f>ROUNDUP('7990NTP-P'!AA77*0.3066,2)</f>
        <v>0</v>
      </c>
      <c r="AJ209" s="69"/>
      <c r="AK209" s="63">
        <f t="shared" si="1"/>
        <v>0</v>
      </c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  <c r="ER209" s="35"/>
      <c r="ES209" s="35"/>
      <c r="ET209" s="35"/>
      <c r="EU209" s="35"/>
      <c r="EV209" s="35"/>
      <c r="EW209" s="35"/>
      <c r="EX209" s="35"/>
      <c r="EY209" s="35"/>
      <c r="EZ209" s="35"/>
      <c r="FA209" s="35"/>
      <c r="FB209" s="35"/>
      <c r="FC209" s="35"/>
      <c r="FD209" s="35"/>
      <c r="FE209" s="35"/>
      <c r="FF209" s="35"/>
      <c r="FG209" s="35"/>
      <c r="FH209" s="35"/>
      <c r="FI209" s="35"/>
      <c r="FJ209" s="35"/>
      <c r="FK209" s="35"/>
      <c r="FL209" s="35"/>
      <c r="FM209" s="35"/>
      <c r="FN209" s="35"/>
      <c r="FO209" s="35"/>
      <c r="FP209" s="35"/>
      <c r="FQ209" s="35"/>
      <c r="FR209" s="35"/>
      <c r="FS209" s="35"/>
      <c r="FT209" s="35"/>
      <c r="FU209" s="35"/>
      <c r="FV209" s="35"/>
      <c r="FW209" s="35"/>
      <c r="FX209" s="35"/>
      <c r="FY209" s="35"/>
      <c r="FZ209" s="35"/>
      <c r="GA209" s="35"/>
      <c r="GB209" s="35"/>
      <c r="GC209" s="35"/>
      <c r="GD209" s="35"/>
      <c r="GE209" s="35"/>
      <c r="GF209" s="35"/>
      <c r="GG209" s="35"/>
      <c r="GH209" s="35"/>
      <c r="GI209" s="35"/>
      <c r="GJ209" s="35"/>
      <c r="GK209" s="35"/>
      <c r="GL209" s="35"/>
      <c r="GM209" s="35"/>
      <c r="GN209" s="35"/>
      <c r="GO209" s="35"/>
      <c r="GP209" s="35"/>
      <c r="GQ209" s="35"/>
      <c r="GR209" s="35"/>
      <c r="GS209" s="35"/>
      <c r="GT209" s="35"/>
      <c r="GU209" s="35"/>
      <c r="GV209" s="35"/>
      <c r="GW209" s="35"/>
      <c r="GX209" s="35"/>
      <c r="GY209" s="35"/>
      <c r="GZ209" s="35"/>
      <c r="HA209" s="35"/>
      <c r="HB209" s="35"/>
      <c r="HC209" s="35"/>
      <c r="HD209" s="35"/>
      <c r="HE209" s="35"/>
      <c r="HF209" s="35"/>
      <c r="HG209" s="35"/>
      <c r="HH209" s="35"/>
      <c r="HI209" s="35"/>
      <c r="HJ209" s="35"/>
      <c r="HK209" s="35"/>
      <c r="HL209" s="35"/>
      <c r="HM209" s="35"/>
      <c r="HN209" s="35"/>
      <c r="HO209" s="35"/>
      <c r="HP209" s="35"/>
      <c r="HQ209" s="35"/>
      <c r="HR209" s="35"/>
      <c r="HS209" s="35"/>
      <c r="HT209" s="35"/>
      <c r="HU209" s="35"/>
      <c r="HV209" s="35"/>
      <c r="HW209" s="35"/>
      <c r="HX209" s="35"/>
      <c r="HY209" s="35"/>
      <c r="HZ209" s="35"/>
      <c r="IA209" s="35"/>
      <c r="IB209" s="35"/>
      <c r="IC209" s="35"/>
      <c r="ID209" s="35"/>
      <c r="IE209" s="35"/>
      <c r="IF209" s="35"/>
      <c r="IG209" s="35"/>
      <c r="IH209" s="35"/>
      <c r="II209" s="35"/>
      <c r="IJ209" s="35"/>
      <c r="IK209" s="35"/>
      <c r="IL209" s="35"/>
      <c r="IM209" s="35"/>
      <c r="IN209" s="35"/>
      <c r="IO209" s="35"/>
      <c r="IP209" s="35"/>
      <c r="IQ209" s="35"/>
      <c r="IR209" s="35"/>
      <c r="IS209" s="35"/>
      <c r="IT209" s="35"/>
      <c r="IU209" s="35"/>
      <c r="IV209" s="35"/>
      <c r="IW209" s="35"/>
      <c r="IX209" s="35"/>
      <c r="IY209" s="35"/>
      <c r="IZ209" s="35"/>
      <c r="JA209" s="35"/>
      <c r="JB209" s="35"/>
      <c r="JC209" s="35"/>
      <c r="JD209" s="35"/>
      <c r="JE209" s="35"/>
      <c r="JF209" s="35"/>
      <c r="JG209" s="35"/>
      <c r="JH209" s="35"/>
      <c r="JI209" s="35"/>
      <c r="JJ209" s="35"/>
      <c r="JK209" s="35"/>
      <c r="JL209" s="35"/>
      <c r="JM209" s="35"/>
      <c r="JN209" s="35"/>
      <c r="JO209" s="35"/>
      <c r="JP209" s="35"/>
      <c r="JQ209" s="35"/>
      <c r="JR209" s="35"/>
      <c r="JS209" s="35"/>
      <c r="JT209" s="35"/>
      <c r="JU209" s="35"/>
      <c r="JV209" s="35"/>
      <c r="JW209" s="35"/>
      <c r="JX209" s="35"/>
      <c r="JY209" s="35"/>
      <c r="JZ209" s="35"/>
      <c r="KA209" s="35"/>
      <c r="KB209" s="35"/>
      <c r="KC209" s="35"/>
      <c r="KD209" s="35"/>
      <c r="KE209" s="35"/>
      <c r="KF209" s="35"/>
      <c r="KG209" s="35"/>
      <c r="KH209" s="35"/>
      <c r="KI209" s="35"/>
      <c r="KJ209" s="35"/>
    </row>
    <row r="210" spans="1:296" s="43" customFormat="1" ht="13.5" hidden="1" thickBot="1" x14ac:dyDescent="0.35">
      <c r="A210" s="80"/>
      <c r="B210" s="12"/>
      <c r="C210" s="68"/>
      <c r="D210" s="69"/>
      <c r="E210" s="24"/>
      <c r="F210" s="61"/>
      <c r="G210" s="68"/>
      <c r="H210" s="69"/>
      <c r="I210" s="24"/>
      <c r="J210" s="83"/>
      <c r="K210" s="68"/>
      <c r="L210" s="69"/>
      <c r="M210" s="24"/>
      <c r="N210" s="84"/>
      <c r="O210" s="85"/>
      <c r="P210" s="85"/>
      <c r="Q210" s="86"/>
      <c r="R210" s="61"/>
      <c r="S210" s="85"/>
      <c r="T210" s="85"/>
      <c r="U210" s="86"/>
      <c r="V210" s="61"/>
      <c r="W210" s="75"/>
      <c r="X210" s="69"/>
      <c r="Y210" s="24"/>
      <c r="Z210" s="61"/>
      <c r="AA210" s="87"/>
      <c r="AB210" s="69"/>
      <c r="AC210" s="24"/>
      <c r="AD210" s="61"/>
      <c r="AE210" s="87"/>
      <c r="AF210" s="69"/>
      <c r="AG210" s="24"/>
      <c r="AH210" s="61"/>
      <c r="AI210" s="87"/>
      <c r="AJ210" s="69"/>
      <c r="AK210" s="63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  <c r="ER210" s="35"/>
      <c r="ES210" s="35"/>
      <c r="ET210" s="35"/>
      <c r="EU210" s="35"/>
      <c r="EV210" s="35"/>
      <c r="EW210" s="35"/>
      <c r="EX210" s="35"/>
      <c r="EY210" s="35"/>
      <c r="EZ210" s="35"/>
      <c r="FA210" s="35"/>
      <c r="FB210" s="35"/>
      <c r="FC210" s="35"/>
      <c r="FD210" s="35"/>
      <c r="FE210" s="35"/>
      <c r="FF210" s="35"/>
      <c r="FG210" s="35"/>
      <c r="FH210" s="35"/>
      <c r="FI210" s="35"/>
      <c r="FJ210" s="35"/>
      <c r="FK210" s="35"/>
      <c r="FL210" s="35"/>
      <c r="FM210" s="35"/>
      <c r="FN210" s="35"/>
      <c r="FO210" s="35"/>
      <c r="FP210" s="35"/>
      <c r="FQ210" s="35"/>
      <c r="FR210" s="35"/>
      <c r="FS210" s="35"/>
      <c r="FT210" s="35"/>
      <c r="FU210" s="35"/>
      <c r="FV210" s="35"/>
      <c r="FW210" s="35"/>
      <c r="FX210" s="35"/>
      <c r="FY210" s="35"/>
      <c r="FZ210" s="35"/>
      <c r="GA210" s="35"/>
      <c r="GB210" s="35"/>
      <c r="GC210" s="35"/>
      <c r="GD210" s="35"/>
      <c r="GE210" s="35"/>
      <c r="GF210" s="35"/>
      <c r="GG210" s="35"/>
      <c r="GH210" s="35"/>
      <c r="GI210" s="35"/>
      <c r="GJ210" s="35"/>
      <c r="GK210" s="35"/>
      <c r="GL210" s="35"/>
      <c r="GM210" s="35"/>
      <c r="GN210" s="35"/>
      <c r="GO210" s="35"/>
      <c r="GP210" s="35"/>
      <c r="GQ210" s="35"/>
      <c r="GR210" s="35"/>
      <c r="GS210" s="35"/>
      <c r="GT210" s="35"/>
      <c r="GU210" s="35"/>
      <c r="GV210" s="35"/>
      <c r="GW210" s="35"/>
      <c r="GX210" s="35"/>
      <c r="GY210" s="35"/>
      <c r="GZ210" s="35"/>
      <c r="HA210" s="35"/>
      <c r="HB210" s="35"/>
      <c r="HC210" s="35"/>
      <c r="HD210" s="35"/>
      <c r="HE210" s="35"/>
      <c r="HF210" s="35"/>
      <c r="HG210" s="35"/>
      <c r="HH210" s="35"/>
      <c r="HI210" s="35"/>
      <c r="HJ210" s="35"/>
      <c r="HK210" s="35"/>
      <c r="HL210" s="35"/>
      <c r="HM210" s="35"/>
      <c r="HN210" s="35"/>
      <c r="HO210" s="35"/>
      <c r="HP210" s="35"/>
      <c r="HQ210" s="35"/>
      <c r="HR210" s="35"/>
      <c r="HS210" s="35"/>
      <c r="HT210" s="35"/>
      <c r="HU210" s="35"/>
      <c r="HV210" s="35"/>
      <c r="HW210" s="35"/>
      <c r="HX210" s="35"/>
      <c r="HY210" s="35"/>
      <c r="HZ210" s="35"/>
      <c r="IA210" s="35"/>
      <c r="IB210" s="35"/>
      <c r="IC210" s="35"/>
      <c r="ID210" s="35"/>
      <c r="IE210" s="35"/>
      <c r="IF210" s="35"/>
      <c r="IG210" s="35"/>
      <c r="IH210" s="35"/>
      <c r="II210" s="35"/>
      <c r="IJ210" s="35"/>
      <c r="IK210" s="35"/>
      <c r="IL210" s="35"/>
      <c r="IM210" s="35"/>
      <c r="IN210" s="35"/>
      <c r="IO210" s="35"/>
      <c r="IP210" s="35"/>
      <c r="IQ210" s="35"/>
      <c r="IR210" s="35"/>
      <c r="IS210" s="35"/>
      <c r="IT210" s="35"/>
      <c r="IU210" s="35"/>
      <c r="IV210" s="35"/>
      <c r="IW210" s="35"/>
      <c r="IX210" s="35"/>
      <c r="IY210" s="35"/>
      <c r="IZ210" s="35"/>
      <c r="JA210" s="35"/>
      <c r="JB210" s="35"/>
      <c r="JC210" s="35"/>
      <c r="JD210" s="35"/>
      <c r="JE210" s="35"/>
      <c r="JF210" s="35"/>
      <c r="JG210" s="35"/>
      <c r="JH210" s="35"/>
      <c r="JI210" s="35"/>
      <c r="JJ210" s="35"/>
      <c r="JK210" s="35"/>
      <c r="JL210" s="35"/>
      <c r="JM210" s="35"/>
      <c r="JN210" s="35"/>
      <c r="JO210" s="35"/>
      <c r="JP210" s="35"/>
      <c r="JQ210" s="35"/>
      <c r="JR210" s="35"/>
      <c r="JS210" s="35"/>
      <c r="JT210" s="35"/>
      <c r="JU210" s="35"/>
      <c r="JV210" s="35"/>
      <c r="JW210" s="35"/>
      <c r="JX210" s="35"/>
      <c r="JY210" s="35"/>
      <c r="JZ210" s="35"/>
      <c r="KA210" s="35"/>
      <c r="KB210" s="35"/>
      <c r="KC210" s="35"/>
      <c r="KD210" s="35"/>
      <c r="KE210" s="35"/>
      <c r="KF210" s="35"/>
      <c r="KG210" s="35"/>
      <c r="KH210" s="35"/>
      <c r="KI210" s="35"/>
      <c r="KJ210" s="35"/>
    </row>
    <row r="211" spans="1:296" ht="50.5" hidden="1" thickBot="1" x14ac:dyDescent="0.3">
      <c r="A211" s="2" t="s">
        <v>125</v>
      </c>
      <c r="B211" s="12" t="s">
        <v>115</v>
      </c>
      <c r="C211" s="75">
        <f>ROUNDDOWN('7990NTP-P'!$M$78*0.93,2)</f>
        <v>0</v>
      </c>
      <c r="D211" s="76">
        <f>'7990NTP-P'!$C$78</f>
        <v>0</v>
      </c>
      <c r="E211" s="24" t="s">
        <v>125</v>
      </c>
      <c r="F211" s="61" t="s">
        <v>115</v>
      </c>
      <c r="G211" s="75">
        <f>ROUNDDOWN('7990NTP-P'!$N$78*0.93,2)</f>
        <v>0</v>
      </c>
      <c r="H211" s="76">
        <f>'7990NTP-P'!$D$78</f>
        <v>0</v>
      </c>
      <c r="I211" s="24" t="s">
        <v>125</v>
      </c>
      <c r="J211" s="61" t="s">
        <v>115</v>
      </c>
      <c r="K211" s="75">
        <f>ROUNDDOWN('7990NTP-P'!$O$78*0.93,2)</f>
        <v>0</v>
      </c>
      <c r="L211" s="76">
        <f>'7990NTP-P'!E78</f>
        <v>0</v>
      </c>
      <c r="M211" s="24" t="s">
        <v>295</v>
      </c>
      <c r="N211" s="84" t="s">
        <v>297</v>
      </c>
      <c r="O211" s="311">
        <f>ROUNDDOWN('7990NTP-P'!P78*0.93,2)</f>
        <v>0</v>
      </c>
      <c r="P211" s="76">
        <f>'7990NTP-P'!F78</f>
        <v>0</v>
      </c>
      <c r="Q211" s="24" t="s">
        <v>295</v>
      </c>
      <c r="R211" s="84" t="s">
        <v>297</v>
      </c>
      <c r="S211" s="311">
        <f>ROUNDDOWN('7990NTP-P'!Q78*0.93,2)</f>
        <v>0</v>
      </c>
      <c r="T211" s="76">
        <f>'7990NTP-P'!G78</f>
        <v>0</v>
      </c>
      <c r="U211" s="24" t="s">
        <v>295</v>
      </c>
      <c r="V211" s="84" t="s">
        <v>297</v>
      </c>
      <c r="W211" s="75">
        <f>ROUNDDOWN('7990NTP-P'!R78*0.93,2)</f>
        <v>0</v>
      </c>
      <c r="X211" s="76">
        <f>'7990NTP-P'!H78</f>
        <v>0</v>
      </c>
      <c r="Y211" s="24" t="s">
        <v>295</v>
      </c>
      <c r="Z211" s="84" t="s">
        <v>297</v>
      </c>
      <c r="AA211" s="75">
        <f>ROUNDDOWN('7990NTP-P'!S78*0.93,2)</f>
        <v>0</v>
      </c>
      <c r="AB211" s="76">
        <f>'7990NTP-P'!I78</f>
        <v>0</v>
      </c>
      <c r="AC211" s="24" t="s">
        <v>295</v>
      </c>
      <c r="AD211" s="84" t="s">
        <v>297</v>
      </c>
      <c r="AE211" s="75">
        <f>ROUNDDOWN('7990NTP-P'!W78*0.93,2)</f>
        <v>0</v>
      </c>
      <c r="AF211" s="76">
        <f>'7990NTP-P'!M78</f>
        <v>0</v>
      </c>
      <c r="AG211" s="24" t="s">
        <v>295</v>
      </c>
      <c r="AH211" s="84" t="s">
        <v>297</v>
      </c>
      <c r="AI211" s="75">
        <f>ROUNDDOWN('7990NTP-P'!AA78*0.93,2)</f>
        <v>0</v>
      </c>
      <c r="AJ211" s="76">
        <f>'7990NTP-P'!Q78</f>
        <v>0</v>
      </c>
      <c r="AK211" s="63">
        <f t="shared" si="1"/>
        <v>0</v>
      </c>
      <c r="KC211" s="35"/>
      <c r="KD211" s="35"/>
      <c r="KE211" s="35"/>
      <c r="KF211" s="35"/>
      <c r="KG211" s="35"/>
      <c r="KH211" s="35"/>
      <c r="KI211" s="35"/>
      <c r="KJ211" s="35"/>
    </row>
    <row r="212" spans="1:296" ht="38.5" hidden="1" thickBot="1" x14ac:dyDescent="0.35">
      <c r="A212" s="2" t="s">
        <v>294</v>
      </c>
      <c r="B212" s="12" t="s">
        <v>116</v>
      </c>
      <c r="C212" s="75">
        <f>ROUNDUP('7990NTP-P'!$M$78*0.07,2)</f>
        <v>0</v>
      </c>
      <c r="D212" s="69"/>
      <c r="E212" s="24" t="s">
        <v>294</v>
      </c>
      <c r="F212" s="61" t="s">
        <v>116</v>
      </c>
      <c r="G212" s="75">
        <f>ROUNDUP('7990NTP-P'!$N$78*0.07,2)</f>
        <v>0</v>
      </c>
      <c r="H212" s="69"/>
      <c r="I212" s="24" t="s">
        <v>294</v>
      </c>
      <c r="J212" s="61" t="s">
        <v>116</v>
      </c>
      <c r="K212" s="75">
        <f>ROUNDUP('7990NTP-P'!$O$78*0.07,2)</f>
        <v>0</v>
      </c>
      <c r="L212" s="69"/>
      <c r="M212" s="24" t="s">
        <v>296</v>
      </c>
      <c r="N212" s="84" t="s">
        <v>298</v>
      </c>
      <c r="O212" s="311">
        <f>ROUNDUP('7990NTP-P'!P78*0.07,2)</f>
        <v>0</v>
      </c>
      <c r="P212" s="62"/>
      <c r="Q212" s="24" t="s">
        <v>296</v>
      </c>
      <c r="R212" s="84" t="s">
        <v>298</v>
      </c>
      <c r="S212" s="311">
        <f>ROUNDUP('7990NTP-P'!Q78*0.07,2)</f>
        <v>0</v>
      </c>
      <c r="T212" s="62"/>
      <c r="U212" s="24" t="s">
        <v>296</v>
      </c>
      <c r="V212" s="84" t="s">
        <v>298</v>
      </c>
      <c r="W212" s="75">
        <f>ROUNDUP('7990NTP-P'!R78*0.07,2)</f>
        <v>0</v>
      </c>
      <c r="X212" s="311"/>
      <c r="Y212" s="24" t="s">
        <v>296</v>
      </c>
      <c r="Z212" s="84" t="s">
        <v>298</v>
      </c>
      <c r="AA212" s="75">
        <f>ROUNDUP('7990NTP-P'!S78*0.07,2)</f>
        <v>0</v>
      </c>
      <c r="AB212" s="69"/>
      <c r="AC212" s="24" t="s">
        <v>296</v>
      </c>
      <c r="AD212" s="84" t="s">
        <v>298</v>
      </c>
      <c r="AE212" s="75">
        <f>ROUNDUP('7990NTP-P'!W78*0.07,2)</f>
        <v>0</v>
      </c>
      <c r="AF212" s="69"/>
      <c r="AG212" s="24" t="s">
        <v>296</v>
      </c>
      <c r="AH212" s="84" t="s">
        <v>298</v>
      </c>
      <c r="AI212" s="75">
        <f>ROUNDUP('7990NTP-P'!AA78*0.07,2)</f>
        <v>0</v>
      </c>
      <c r="AJ212" s="69"/>
      <c r="AK212" s="63">
        <f t="shared" si="1"/>
        <v>0</v>
      </c>
      <c r="KC212" s="35"/>
      <c r="KD212" s="35"/>
      <c r="KE212" s="35"/>
      <c r="KF212" s="35"/>
      <c r="KG212" s="35"/>
      <c r="KH212" s="35"/>
      <c r="KI212" s="35"/>
      <c r="KJ212" s="35"/>
    </row>
    <row r="213" spans="1:296" s="43" customFormat="1" ht="13.5" hidden="1" thickBot="1" x14ac:dyDescent="0.35">
      <c r="A213" s="80"/>
      <c r="B213" s="12"/>
      <c r="C213" s="68"/>
      <c r="D213" s="69"/>
      <c r="E213" s="24"/>
      <c r="F213" s="61"/>
      <c r="G213" s="68"/>
      <c r="H213" s="69"/>
      <c r="I213" s="24"/>
      <c r="J213" s="83"/>
      <c r="K213" s="68"/>
      <c r="L213" s="69"/>
      <c r="M213" s="24"/>
      <c r="N213" s="84"/>
      <c r="O213" s="85"/>
      <c r="P213" s="85"/>
      <c r="Q213" s="86"/>
      <c r="R213" s="61"/>
      <c r="S213" s="85"/>
      <c r="T213" s="85"/>
      <c r="U213" s="86"/>
      <c r="V213" s="61"/>
      <c r="W213" s="75"/>
      <c r="X213" s="311"/>
      <c r="Y213" s="88"/>
      <c r="Z213" s="89"/>
      <c r="AA213" s="87"/>
      <c r="AB213" s="69"/>
      <c r="AC213" s="88"/>
      <c r="AD213" s="89"/>
      <c r="AE213" s="87"/>
      <c r="AF213" s="69"/>
      <c r="AG213" s="88"/>
      <c r="AH213" s="89"/>
      <c r="AI213" s="87"/>
      <c r="AJ213" s="69"/>
      <c r="AK213" s="63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  <c r="ER213" s="35"/>
      <c r="ES213" s="35"/>
      <c r="ET213" s="35"/>
      <c r="EU213" s="35"/>
      <c r="EV213" s="35"/>
      <c r="EW213" s="35"/>
      <c r="EX213" s="35"/>
      <c r="EY213" s="35"/>
      <c r="EZ213" s="35"/>
      <c r="FA213" s="35"/>
      <c r="FB213" s="35"/>
      <c r="FC213" s="35"/>
      <c r="FD213" s="35"/>
      <c r="FE213" s="35"/>
      <c r="FF213" s="35"/>
      <c r="FG213" s="35"/>
      <c r="FH213" s="35"/>
      <c r="FI213" s="35"/>
      <c r="FJ213" s="35"/>
      <c r="FK213" s="35"/>
      <c r="FL213" s="35"/>
      <c r="FM213" s="35"/>
      <c r="FN213" s="35"/>
      <c r="FO213" s="35"/>
      <c r="FP213" s="35"/>
      <c r="FQ213" s="35"/>
      <c r="FR213" s="35"/>
      <c r="FS213" s="35"/>
      <c r="FT213" s="35"/>
      <c r="FU213" s="35"/>
      <c r="FV213" s="35"/>
      <c r="FW213" s="35"/>
      <c r="FX213" s="35"/>
      <c r="FY213" s="35"/>
      <c r="FZ213" s="35"/>
      <c r="GA213" s="35"/>
      <c r="GB213" s="35"/>
      <c r="GC213" s="35"/>
      <c r="GD213" s="35"/>
      <c r="GE213" s="35"/>
      <c r="GF213" s="35"/>
      <c r="GG213" s="35"/>
      <c r="GH213" s="35"/>
      <c r="GI213" s="35"/>
      <c r="GJ213" s="35"/>
      <c r="GK213" s="35"/>
      <c r="GL213" s="35"/>
      <c r="GM213" s="35"/>
      <c r="GN213" s="35"/>
      <c r="GO213" s="35"/>
      <c r="GP213" s="35"/>
      <c r="GQ213" s="35"/>
      <c r="GR213" s="35"/>
      <c r="GS213" s="35"/>
      <c r="GT213" s="35"/>
      <c r="GU213" s="35"/>
      <c r="GV213" s="35"/>
      <c r="GW213" s="35"/>
      <c r="GX213" s="35"/>
      <c r="GY213" s="35"/>
      <c r="GZ213" s="35"/>
      <c r="HA213" s="35"/>
      <c r="HB213" s="35"/>
      <c r="HC213" s="35"/>
      <c r="HD213" s="35"/>
      <c r="HE213" s="35"/>
      <c r="HF213" s="35"/>
      <c r="HG213" s="35"/>
      <c r="HH213" s="35"/>
      <c r="HI213" s="35"/>
      <c r="HJ213" s="35"/>
      <c r="HK213" s="35"/>
      <c r="HL213" s="35"/>
      <c r="HM213" s="35"/>
      <c r="HN213" s="35"/>
      <c r="HO213" s="35"/>
      <c r="HP213" s="35"/>
      <c r="HQ213" s="35"/>
      <c r="HR213" s="35"/>
      <c r="HS213" s="35"/>
      <c r="HT213" s="35"/>
      <c r="HU213" s="35"/>
      <c r="HV213" s="35"/>
      <c r="HW213" s="35"/>
      <c r="HX213" s="35"/>
      <c r="HY213" s="35"/>
      <c r="HZ213" s="35"/>
      <c r="IA213" s="35"/>
      <c r="IB213" s="35"/>
      <c r="IC213" s="35"/>
      <c r="ID213" s="35"/>
      <c r="IE213" s="35"/>
      <c r="IF213" s="35"/>
      <c r="IG213" s="35"/>
      <c r="IH213" s="35"/>
      <c r="II213" s="35"/>
      <c r="IJ213" s="35"/>
      <c r="IK213" s="35"/>
      <c r="IL213" s="35"/>
      <c r="IM213" s="35"/>
      <c r="IN213" s="35"/>
      <c r="IO213" s="35"/>
      <c r="IP213" s="35"/>
      <c r="IQ213" s="35"/>
      <c r="IR213" s="35"/>
      <c r="IS213" s="35"/>
      <c r="IT213" s="35"/>
      <c r="IU213" s="35"/>
      <c r="IV213" s="35"/>
      <c r="IW213" s="35"/>
      <c r="IX213" s="35"/>
      <c r="IY213" s="35"/>
      <c r="IZ213" s="35"/>
      <c r="JA213" s="35"/>
      <c r="JB213" s="35"/>
      <c r="JC213" s="35"/>
      <c r="JD213" s="35"/>
      <c r="JE213" s="35"/>
      <c r="JF213" s="35"/>
      <c r="JG213" s="35"/>
      <c r="JH213" s="35"/>
      <c r="JI213" s="35"/>
      <c r="JJ213" s="35"/>
      <c r="JK213" s="35"/>
      <c r="JL213" s="35"/>
      <c r="JM213" s="35"/>
      <c r="JN213" s="35"/>
      <c r="JO213" s="35"/>
      <c r="JP213" s="35"/>
      <c r="JQ213" s="35"/>
      <c r="JR213" s="35"/>
      <c r="JS213" s="35"/>
      <c r="JT213" s="35"/>
      <c r="JU213" s="35"/>
      <c r="JV213" s="35"/>
      <c r="JW213" s="35"/>
      <c r="JX213" s="35"/>
      <c r="JY213" s="35"/>
      <c r="JZ213" s="35"/>
      <c r="KA213" s="35"/>
      <c r="KB213" s="35"/>
      <c r="KC213" s="35"/>
      <c r="KD213" s="35"/>
      <c r="KE213" s="35"/>
      <c r="KF213" s="35"/>
      <c r="KG213" s="35"/>
      <c r="KH213" s="35"/>
      <c r="KI213" s="35"/>
      <c r="KJ213" s="35"/>
    </row>
    <row r="214" spans="1:296" ht="50.5" hidden="1" thickBot="1" x14ac:dyDescent="0.3">
      <c r="A214" s="2" t="s">
        <v>207</v>
      </c>
      <c r="B214" s="12" t="s">
        <v>214</v>
      </c>
      <c r="C214" s="75">
        <f>ROUNDDOWN('7990NTP-P'!$M$79*0.9,2)</f>
        <v>0</v>
      </c>
      <c r="D214" s="76">
        <f>'7990NTP-P'!$C$79</f>
        <v>0</v>
      </c>
      <c r="E214" s="24" t="s">
        <v>207</v>
      </c>
      <c r="F214" s="61" t="s">
        <v>214</v>
      </c>
      <c r="G214" s="75">
        <f>ROUNDDOWN('7990NTP-P'!$N$79*0.9,2)</f>
        <v>0</v>
      </c>
      <c r="H214" s="76">
        <f>'7990NTP-P'!$D$79</f>
        <v>0</v>
      </c>
      <c r="I214" s="24" t="s">
        <v>207</v>
      </c>
      <c r="J214" s="61" t="s">
        <v>214</v>
      </c>
      <c r="K214" s="75">
        <f>ROUNDDOWN('7990NTP-P'!$O$79*0.9,2)</f>
        <v>0</v>
      </c>
      <c r="L214" s="76">
        <f>'7990NTP-P'!E79</f>
        <v>0</v>
      </c>
      <c r="M214" s="24" t="s">
        <v>299</v>
      </c>
      <c r="N214" s="84" t="s">
        <v>301</v>
      </c>
      <c r="O214" s="311">
        <f>ROUNDDOWN('7990NTP-P'!P79*0.9,2)</f>
        <v>0</v>
      </c>
      <c r="P214" s="76">
        <f>'7990NTP-P'!F79</f>
        <v>0</v>
      </c>
      <c r="Q214" s="24" t="s">
        <v>299</v>
      </c>
      <c r="R214" s="84" t="s">
        <v>301</v>
      </c>
      <c r="S214" s="311">
        <f>ROUNDDOWN('7990NTP-P'!Q79*0.9,2)</f>
        <v>0</v>
      </c>
      <c r="T214" s="76">
        <f>'7990NTP-P'!G79</f>
        <v>0</v>
      </c>
      <c r="U214" s="24" t="s">
        <v>299</v>
      </c>
      <c r="V214" s="84" t="s">
        <v>301</v>
      </c>
      <c r="W214" s="75">
        <f>ROUNDDOWN('7990NTP-P'!R79*0.9,2)</f>
        <v>0</v>
      </c>
      <c r="X214" s="76">
        <f>'7990NTP-P'!H79</f>
        <v>0</v>
      </c>
      <c r="Y214" s="24" t="s">
        <v>299</v>
      </c>
      <c r="Z214" s="84" t="s">
        <v>301</v>
      </c>
      <c r="AA214" s="75">
        <f>ROUNDDOWN('7990NTP-P'!S79*0.9,2)</f>
        <v>0</v>
      </c>
      <c r="AB214" s="76">
        <f>'7990NTP-P'!I79</f>
        <v>0</v>
      </c>
      <c r="AC214" s="24" t="s">
        <v>299</v>
      </c>
      <c r="AD214" s="84" t="s">
        <v>301</v>
      </c>
      <c r="AE214" s="75">
        <f>ROUNDDOWN('7990NTP-P'!W79*0.9,2)</f>
        <v>0</v>
      </c>
      <c r="AF214" s="76">
        <f>'7990NTP-P'!M79</f>
        <v>0</v>
      </c>
      <c r="AG214" s="24" t="s">
        <v>299</v>
      </c>
      <c r="AH214" s="84" t="s">
        <v>301</v>
      </c>
      <c r="AI214" s="75">
        <f>ROUNDDOWN('7990NTP-P'!AA79*0.9,2)</f>
        <v>0</v>
      </c>
      <c r="AJ214" s="76">
        <f>'7990NTP-P'!Q79</f>
        <v>0</v>
      </c>
      <c r="AK214" s="63">
        <f t="shared" si="1"/>
        <v>0</v>
      </c>
      <c r="KC214" s="35"/>
      <c r="KD214" s="35"/>
      <c r="KE214" s="35"/>
      <c r="KF214" s="35"/>
      <c r="KG214" s="35"/>
      <c r="KH214" s="35"/>
      <c r="KI214" s="35"/>
      <c r="KJ214" s="35"/>
    </row>
    <row r="215" spans="1:296" ht="51" hidden="1" thickBot="1" x14ac:dyDescent="0.35">
      <c r="A215" s="2" t="s">
        <v>208</v>
      </c>
      <c r="B215" s="12" t="s">
        <v>215</v>
      </c>
      <c r="C215" s="75">
        <f>ROUNDUP('7990NTP-P'!$M$79*0.1,2)</f>
        <v>0</v>
      </c>
      <c r="D215" s="69"/>
      <c r="E215" s="24" t="s">
        <v>208</v>
      </c>
      <c r="F215" s="61" t="s">
        <v>215</v>
      </c>
      <c r="G215" s="75">
        <f>ROUNDUP('7990NTP-P'!$N$79*0.1,2)</f>
        <v>0</v>
      </c>
      <c r="H215" s="69"/>
      <c r="I215" s="24" t="s">
        <v>208</v>
      </c>
      <c r="J215" s="61" t="s">
        <v>215</v>
      </c>
      <c r="K215" s="75">
        <f>ROUNDUP('7990NTP-P'!$O$79*0.1,2)</f>
        <v>0</v>
      </c>
      <c r="L215" s="69"/>
      <c r="M215" s="24" t="s">
        <v>300</v>
      </c>
      <c r="N215" s="84" t="s">
        <v>302</v>
      </c>
      <c r="O215" s="311">
        <f>ROUNDUP('7990NTP-P'!P79*0.1,2)</f>
        <v>0</v>
      </c>
      <c r="P215" s="62"/>
      <c r="Q215" s="24" t="s">
        <v>300</v>
      </c>
      <c r="R215" s="84" t="s">
        <v>302</v>
      </c>
      <c r="S215" s="311">
        <f>ROUNDUP('7990NTP-P'!Q79*0.1,2)</f>
        <v>0</v>
      </c>
      <c r="T215" s="62"/>
      <c r="U215" s="24" t="s">
        <v>300</v>
      </c>
      <c r="V215" s="84" t="s">
        <v>302</v>
      </c>
      <c r="W215" s="75">
        <f>ROUNDUP('7990NTP-P'!R79*0.1,2)</f>
        <v>0</v>
      </c>
      <c r="X215" s="69"/>
      <c r="Y215" s="24" t="s">
        <v>300</v>
      </c>
      <c r="Z215" s="84" t="s">
        <v>302</v>
      </c>
      <c r="AA215" s="75">
        <f>ROUNDUP('7990NTP-P'!S79*0.1,2)</f>
        <v>0</v>
      </c>
      <c r="AB215" s="69"/>
      <c r="AC215" s="24" t="s">
        <v>300</v>
      </c>
      <c r="AD215" s="84" t="s">
        <v>302</v>
      </c>
      <c r="AE215" s="75">
        <f>ROUNDUP('7990NTP-P'!W79*0.1,2)</f>
        <v>0</v>
      </c>
      <c r="AF215" s="69"/>
      <c r="AG215" s="24" t="s">
        <v>300</v>
      </c>
      <c r="AH215" s="84" t="s">
        <v>302</v>
      </c>
      <c r="AI215" s="75">
        <f>ROUNDUP('7990NTP-P'!AA79*0.1,2)</f>
        <v>0</v>
      </c>
      <c r="AJ215" s="69"/>
      <c r="AK215" s="63">
        <f t="shared" si="1"/>
        <v>0</v>
      </c>
      <c r="KC215" s="35"/>
      <c r="KD215" s="35"/>
      <c r="KE215" s="35"/>
      <c r="KF215" s="35"/>
      <c r="KG215" s="35"/>
      <c r="KH215" s="35"/>
      <c r="KI215" s="35"/>
      <c r="KJ215" s="35"/>
    </row>
    <row r="216" spans="1:296" s="43" customFormat="1" ht="13.5" hidden="1" thickBot="1" x14ac:dyDescent="0.35">
      <c r="A216" s="80"/>
      <c r="B216" s="12"/>
      <c r="C216" s="68"/>
      <c r="D216" s="69"/>
      <c r="E216" s="24"/>
      <c r="F216" s="61"/>
      <c r="G216" s="68"/>
      <c r="H216" s="69"/>
      <c r="I216" s="24"/>
      <c r="J216" s="83"/>
      <c r="K216" s="68"/>
      <c r="L216" s="69"/>
      <c r="M216" s="24"/>
      <c r="N216" s="84"/>
      <c r="O216" s="85"/>
      <c r="P216" s="85"/>
      <c r="Q216" s="86"/>
      <c r="R216" s="61"/>
      <c r="S216" s="85"/>
      <c r="T216" s="85"/>
      <c r="U216" s="86"/>
      <c r="V216" s="61"/>
      <c r="W216" s="75"/>
      <c r="X216" s="69"/>
      <c r="Y216" s="24"/>
      <c r="Z216" s="61"/>
      <c r="AA216" s="87"/>
      <c r="AB216" s="69"/>
      <c r="AC216" s="24"/>
      <c r="AD216" s="61"/>
      <c r="AE216" s="87"/>
      <c r="AF216" s="69"/>
      <c r="AG216" s="24"/>
      <c r="AH216" s="61"/>
      <c r="AI216" s="87"/>
      <c r="AJ216" s="69"/>
      <c r="AK216" s="63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  <c r="ER216" s="35"/>
      <c r="ES216" s="35"/>
      <c r="ET216" s="35"/>
      <c r="EU216" s="35"/>
      <c r="EV216" s="35"/>
      <c r="EW216" s="35"/>
      <c r="EX216" s="35"/>
      <c r="EY216" s="35"/>
      <c r="EZ216" s="35"/>
      <c r="FA216" s="35"/>
      <c r="FB216" s="35"/>
      <c r="FC216" s="35"/>
      <c r="FD216" s="35"/>
      <c r="FE216" s="35"/>
      <c r="FF216" s="35"/>
      <c r="FG216" s="35"/>
      <c r="FH216" s="35"/>
      <c r="FI216" s="35"/>
      <c r="FJ216" s="35"/>
      <c r="FK216" s="35"/>
      <c r="FL216" s="35"/>
      <c r="FM216" s="35"/>
      <c r="FN216" s="35"/>
      <c r="FO216" s="35"/>
      <c r="FP216" s="35"/>
      <c r="FQ216" s="35"/>
      <c r="FR216" s="35"/>
      <c r="FS216" s="35"/>
      <c r="FT216" s="35"/>
      <c r="FU216" s="35"/>
      <c r="FV216" s="35"/>
      <c r="FW216" s="35"/>
      <c r="FX216" s="35"/>
      <c r="FY216" s="35"/>
      <c r="FZ216" s="35"/>
      <c r="GA216" s="35"/>
      <c r="GB216" s="35"/>
      <c r="GC216" s="35"/>
      <c r="GD216" s="35"/>
      <c r="GE216" s="35"/>
      <c r="GF216" s="35"/>
      <c r="GG216" s="35"/>
      <c r="GH216" s="35"/>
      <c r="GI216" s="35"/>
      <c r="GJ216" s="35"/>
      <c r="GK216" s="35"/>
      <c r="GL216" s="35"/>
      <c r="GM216" s="35"/>
      <c r="GN216" s="35"/>
      <c r="GO216" s="35"/>
      <c r="GP216" s="35"/>
      <c r="GQ216" s="35"/>
      <c r="GR216" s="35"/>
      <c r="GS216" s="35"/>
      <c r="GT216" s="35"/>
      <c r="GU216" s="35"/>
      <c r="GV216" s="35"/>
      <c r="GW216" s="35"/>
      <c r="GX216" s="35"/>
      <c r="GY216" s="35"/>
      <c r="GZ216" s="35"/>
      <c r="HA216" s="35"/>
      <c r="HB216" s="35"/>
      <c r="HC216" s="35"/>
      <c r="HD216" s="35"/>
      <c r="HE216" s="35"/>
      <c r="HF216" s="35"/>
      <c r="HG216" s="35"/>
      <c r="HH216" s="35"/>
      <c r="HI216" s="35"/>
      <c r="HJ216" s="35"/>
      <c r="HK216" s="35"/>
      <c r="HL216" s="35"/>
      <c r="HM216" s="35"/>
      <c r="HN216" s="35"/>
      <c r="HO216" s="35"/>
      <c r="HP216" s="35"/>
      <c r="HQ216" s="35"/>
      <c r="HR216" s="35"/>
      <c r="HS216" s="35"/>
      <c r="HT216" s="35"/>
      <c r="HU216" s="35"/>
      <c r="HV216" s="35"/>
      <c r="HW216" s="35"/>
      <c r="HX216" s="35"/>
      <c r="HY216" s="35"/>
      <c r="HZ216" s="35"/>
      <c r="IA216" s="35"/>
      <c r="IB216" s="35"/>
      <c r="IC216" s="35"/>
      <c r="ID216" s="35"/>
      <c r="IE216" s="35"/>
      <c r="IF216" s="35"/>
      <c r="IG216" s="35"/>
      <c r="IH216" s="35"/>
      <c r="II216" s="35"/>
      <c r="IJ216" s="35"/>
      <c r="IK216" s="35"/>
      <c r="IL216" s="35"/>
      <c r="IM216" s="35"/>
      <c r="IN216" s="35"/>
      <c r="IO216" s="35"/>
      <c r="IP216" s="35"/>
      <c r="IQ216" s="35"/>
      <c r="IR216" s="35"/>
      <c r="IS216" s="35"/>
      <c r="IT216" s="35"/>
      <c r="IU216" s="35"/>
      <c r="IV216" s="35"/>
      <c r="IW216" s="35"/>
      <c r="IX216" s="35"/>
      <c r="IY216" s="35"/>
      <c r="IZ216" s="35"/>
      <c r="JA216" s="35"/>
      <c r="JB216" s="35"/>
      <c r="JC216" s="35"/>
      <c r="JD216" s="35"/>
      <c r="JE216" s="35"/>
      <c r="JF216" s="35"/>
      <c r="JG216" s="35"/>
      <c r="JH216" s="35"/>
      <c r="JI216" s="35"/>
      <c r="JJ216" s="35"/>
      <c r="JK216" s="35"/>
      <c r="JL216" s="35"/>
      <c r="JM216" s="35"/>
      <c r="JN216" s="35"/>
      <c r="JO216" s="35"/>
      <c r="JP216" s="35"/>
      <c r="JQ216" s="35"/>
      <c r="JR216" s="35"/>
      <c r="JS216" s="35"/>
      <c r="JT216" s="35"/>
      <c r="JU216" s="35"/>
      <c r="JV216" s="35"/>
      <c r="JW216" s="35"/>
      <c r="JX216" s="35"/>
      <c r="JY216" s="35"/>
      <c r="JZ216" s="35"/>
      <c r="KA216" s="35"/>
      <c r="KB216" s="35"/>
      <c r="KC216" s="35"/>
      <c r="KD216" s="35"/>
      <c r="KE216" s="35"/>
      <c r="KF216" s="35"/>
      <c r="KG216" s="35"/>
      <c r="KH216" s="35"/>
      <c r="KI216" s="35"/>
      <c r="KJ216" s="35"/>
    </row>
    <row r="217" spans="1:296" s="43" customFormat="1" ht="50.5" hidden="1" thickBot="1" x14ac:dyDescent="0.3">
      <c r="A217" s="80" t="s">
        <v>127</v>
      </c>
      <c r="B217" s="12" t="s">
        <v>135</v>
      </c>
      <c r="C217" s="75">
        <f>ROUNDDOWN('7990NTP-P'!$M$80*0.5,2)</f>
        <v>0</v>
      </c>
      <c r="D217" s="76">
        <f>'7990NTP-P'!$C$80</f>
        <v>0</v>
      </c>
      <c r="E217" s="81" t="s">
        <v>127</v>
      </c>
      <c r="F217" s="61" t="s">
        <v>135</v>
      </c>
      <c r="G217" s="75">
        <f>ROUNDDOWN('7990NTP-P'!$N$80*0.5,2)</f>
        <v>0</v>
      </c>
      <c r="H217" s="76">
        <f>'7990NTP-P'!$D$80</f>
        <v>0</v>
      </c>
      <c r="I217" s="81" t="s">
        <v>127</v>
      </c>
      <c r="J217" s="61" t="s">
        <v>135</v>
      </c>
      <c r="K217" s="75">
        <f>ROUNDDOWN('7990NTP-P'!$O$80*0.5,2)</f>
        <v>0</v>
      </c>
      <c r="L217" s="76">
        <f>'7990NTP-P'!E80</f>
        <v>0</v>
      </c>
      <c r="M217" s="81" t="s">
        <v>343</v>
      </c>
      <c r="N217" s="61" t="s">
        <v>345</v>
      </c>
      <c r="O217" s="311">
        <f>ROUNDDOWN('7990NTP-P'!P80*0.5,2)</f>
        <v>0</v>
      </c>
      <c r="P217" s="76">
        <f>'7990NTP-P'!F80</f>
        <v>0</v>
      </c>
      <c r="Q217" s="81" t="s">
        <v>343</v>
      </c>
      <c r="R217" s="61" t="s">
        <v>345</v>
      </c>
      <c r="S217" s="311">
        <f>ROUNDDOWN('7990NTP-P'!Q80*0.5,2)</f>
        <v>0</v>
      </c>
      <c r="T217" s="76">
        <f>'7990NTP-P'!G80</f>
        <v>0</v>
      </c>
      <c r="U217" s="81" t="s">
        <v>343</v>
      </c>
      <c r="V217" s="61" t="s">
        <v>345</v>
      </c>
      <c r="W217" s="75">
        <f>ROUNDDOWN('7990NTP-P'!R80*0.5,2)</f>
        <v>0</v>
      </c>
      <c r="X217" s="76">
        <f>'7990NTP-P'!H80</f>
        <v>0</v>
      </c>
      <c r="Y217" s="81" t="s">
        <v>343</v>
      </c>
      <c r="Z217" s="61" t="s">
        <v>345</v>
      </c>
      <c r="AA217" s="75">
        <f>ROUNDDOWN('7990NTP-P'!S80*0.5,2)</f>
        <v>0</v>
      </c>
      <c r="AB217" s="76">
        <f>'7990NTP-P'!I80</f>
        <v>0</v>
      </c>
      <c r="AC217" s="81" t="s">
        <v>343</v>
      </c>
      <c r="AD217" s="61" t="s">
        <v>345</v>
      </c>
      <c r="AE217" s="75">
        <f>ROUNDDOWN('7990NTP-P'!W80*0.5,2)</f>
        <v>0</v>
      </c>
      <c r="AF217" s="76">
        <f>'7990NTP-P'!M80</f>
        <v>0</v>
      </c>
      <c r="AG217" s="81" t="s">
        <v>343</v>
      </c>
      <c r="AH217" s="61" t="s">
        <v>345</v>
      </c>
      <c r="AI217" s="75">
        <f>ROUNDDOWN('7990NTP-P'!AA80*0.5,2)</f>
        <v>0</v>
      </c>
      <c r="AJ217" s="76">
        <f>'7990NTP-P'!Q80</f>
        <v>0</v>
      </c>
      <c r="AK217" s="63">
        <f t="shared" si="1"/>
        <v>0</v>
      </c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  <c r="ER217" s="35"/>
      <c r="ES217" s="35"/>
      <c r="ET217" s="35"/>
      <c r="EU217" s="35"/>
      <c r="EV217" s="35"/>
      <c r="EW217" s="35"/>
      <c r="EX217" s="35"/>
      <c r="EY217" s="35"/>
      <c r="EZ217" s="35"/>
      <c r="FA217" s="35"/>
      <c r="FB217" s="35"/>
      <c r="FC217" s="35"/>
      <c r="FD217" s="35"/>
      <c r="FE217" s="35"/>
      <c r="FF217" s="35"/>
      <c r="FG217" s="35"/>
      <c r="FH217" s="35"/>
      <c r="FI217" s="35"/>
      <c r="FJ217" s="35"/>
      <c r="FK217" s="35"/>
      <c r="FL217" s="35"/>
      <c r="FM217" s="35"/>
      <c r="FN217" s="35"/>
      <c r="FO217" s="35"/>
      <c r="FP217" s="35"/>
      <c r="FQ217" s="35"/>
      <c r="FR217" s="35"/>
      <c r="FS217" s="35"/>
      <c r="FT217" s="35"/>
      <c r="FU217" s="35"/>
      <c r="FV217" s="35"/>
      <c r="FW217" s="35"/>
      <c r="FX217" s="35"/>
      <c r="FY217" s="35"/>
      <c r="FZ217" s="35"/>
      <c r="GA217" s="35"/>
      <c r="GB217" s="35"/>
      <c r="GC217" s="35"/>
      <c r="GD217" s="35"/>
      <c r="GE217" s="35"/>
      <c r="GF217" s="35"/>
      <c r="GG217" s="35"/>
      <c r="GH217" s="35"/>
      <c r="GI217" s="35"/>
      <c r="GJ217" s="35"/>
      <c r="GK217" s="35"/>
      <c r="GL217" s="35"/>
      <c r="GM217" s="35"/>
      <c r="GN217" s="35"/>
      <c r="GO217" s="35"/>
      <c r="GP217" s="35"/>
      <c r="GQ217" s="35"/>
      <c r="GR217" s="35"/>
      <c r="GS217" s="35"/>
      <c r="GT217" s="35"/>
      <c r="GU217" s="35"/>
      <c r="GV217" s="35"/>
      <c r="GW217" s="35"/>
      <c r="GX217" s="35"/>
      <c r="GY217" s="35"/>
      <c r="GZ217" s="35"/>
      <c r="HA217" s="35"/>
      <c r="HB217" s="35"/>
      <c r="HC217" s="35"/>
      <c r="HD217" s="35"/>
      <c r="HE217" s="35"/>
      <c r="HF217" s="35"/>
      <c r="HG217" s="35"/>
      <c r="HH217" s="35"/>
      <c r="HI217" s="35"/>
      <c r="HJ217" s="35"/>
      <c r="HK217" s="35"/>
      <c r="HL217" s="35"/>
      <c r="HM217" s="35"/>
      <c r="HN217" s="35"/>
      <c r="HO217" s="35"/>
      <c r="HP217" s="35"/>
      <c r="HQ217" s="35"/>
      <c r="HR217" s="35"/>
      <c r="HS217" s="35"/>
      <c r="HT217" s="35"/>
      <c r="HU217" s="35"/>
      <c r="HV217" s="35"/>
      <c r="HW217" s="35"/>
      <c r="HX217" s="35"/>
      <c r="HY217" s="35"/>
      <c r="HZ217" s="35"/>
      <c r="IA217" s="35"/>
      <c r="IB217" s="35"/>
      <c r="IC217" s="35"/>
      <c r="ID217" s="35"/>
      <c r="IE217" s="35"/>
      <c r="IF217" s="35"/>
      <c r="IG217" s="35"/>
      <c r="IH217" s="35"/>
      <c r="II217" s="35"/>
      <c r="IJ217" s="35"/>
      <c r="IK217" s="35"/>
      <c r="IL217" s="35"/>
      <c r="IM217" s="35"/>
      <c r="IN217" s="35"/>
      <c r="IO217" s="35"/>
      <c r="IP217" s="35"/>
      <c r="IQ217" s="35"/>
      <c r="IR217" s="35"/>
      <c r="IS217" s="35"/>
      <c r="IT217" s="35"/>
      <c r="IU217" s="35"/>
      <c r="IV217" s="35"/>
      <c r="IW217" s="35"/>
      <c r="IX217" s="35"/>
      <c r="IY217" s="35"/>
      <c r="IZ217" s="35"/>
      <c r="JA217" s="35"/>
      <c r="JB217" s="35"/>
      <c r="JC217" s="35"/>
      <c r="JD217" s="35"/>
      <c r="JE217" s="35"/>
      <c r="JF217" s="35"/>
      <c r="JG217" s="35"/>
      <c r="JH217" s="35"/>
      <c r="JI217" s="35"/>
      <c r="JJ217" s="35"/>
      <c r="JK217" s="35"/>
      <c r="JL217" s="35"/>
      <c r="JM217" s="35"/>
      <c r="JN217" s="35"/>
      <c r="JO217" s="35"/>
      <c r="JP217" s="35"/>
      <c r="JQ217" s="35"/>
      <c r="JR217" s="35"/>
      <c r="JS217" s="35"/>
      <c r="JT217" s="35"/>
      <c r="JU217" s="35"/>
      <c r="JV217" s="35"/>
      <c r="JW217" s="35"/>
      <c r="JX217" s="35"/>
      <c r="JY217" s="35"/>
      <c r="JZ217" s="35"/>
      <c r="KA217" s="35"/>
      <c r="KB217" s="35"/>
      <c r="KC217" s="35"/>
      <c r="KD217" s="35"/>
      <c r="KE217" s="35"/>
      <c r="KF217" s="35"/>
      <c r="KG217" s="35"/>
      <c r="KH217" s="35"/>
      <c r="KI217" s="35"/>
      <c r="KJ217" s="35"/>
    </row>
    <row r="218" spans="1:296" s="43" customFormat="1" ht="51" hidden="1" thickBot="1" x14ac:dyDescent="0.35">
      <c r="A218" s="80" t="s">
        <v>128</v>
      </c>
      <c r="B218" s="12" t="s">
        <v>136</v>
      </c>
      <c r="C218" s="75">
        <f>ROUNDUP('7990NTP-P'!$M$80*0.5,2)</f>
        <v>0</v>
      </c>
      <c r="D218" s="69"/>
      <c r="E218" s="81" t="s">
        <v>128</v>
      </c>
      <c r="F218" s="61" t="s">
        <v>136</v>
      </c>
      <c r="G218" s="75">
        <f>ROUNDUP('7990NTP-P'!$N$80*0.5,2)</f>
        <v>0</v>
      </c>
      <c r="H218" s="69"/>
      <c r="I218" s="81" t="s">
        <v>128</v>
      </c>
      <c r="J218" s="61" t="s">
        <v>136</v>
      </c>
      <c r="K218" s="75">
        <f>ROUNDUP('7990NTP-P'!$O$80*0.5,2)</f>
        <v>0</v>
      </c>
      <c r="L218" s="69"/>
      <c r="M218" s="81" t="s">
        <v>344</v>
      </c>
      <c r="N218" s="61" t="s">
        <v>346</v>
      </c>
      <c r="O218" s="311">
        <f>ROUNDUP('7990NTP-P'!P80*0.5,2)</f>
        <v>0</v>
      </c>
      <c r="P218" s="85"/>
      <c r="Q218" s="81" t="s">
        <v>344</v>
      </c>
      <c r="R218" s="61" t="s">
        <v>346</v>
      </c>
      <c r="S218" s="311">
        <f>ROUNDUP('7990NTP-P'!Q80*0.5,2)</f>
        <v>0</v>
      </c>
      <c r="T218" s="85"/>
      <c r="U218" s="81" t="s">
        <v>344</v>
      </c>
      <c r="V218" s="61" t="s">
        <v>346</v>
      </c>
      <c r="W218" s="75">
        <f>ROUNDUP('7990NTP-P'!R80*0.5,2)</f>
        <v>0</v>
      </c>
      <c r="X218" s="69"/>
      <c r="Y218" s="81" t="s">
        <v>344</v>
      </c>
      <c r="Z218" s="61" t="s">
        <v>346</v>
      </c>
      <c r="AA218" s="75">
        <f>ROUNDUP('7990NTP-P'!S80*0.5,2)</f>
        <v>0</v>
      </c>
      <c r="AB218" s="69"/>
      <c r="AC218" s="81" t="s">
        <v>344</v>
      </c>
      <c r="AD218" s="61" t="s">
        <v>346</v>
      </c>
      <c r="AE218" s="75">
        <f>ROUNDUP('7990NTP-P'!W80*0.5,2)</f>
        <v>0</v>
      </c>
      <c r="AF218" s="69"/>
      <c r="AG218" s="81" t="s">
        <v>344</v>
      </c>
      <c r="AH218" s="61" t="s">
        <v>346</v>
      </c>
      <c r="AI218" s="75">
        <f>ROUNDUP('7990NTP-P'!AA80*0.5,2)</f>
        <v>0</v>
      </c>
      <c r="AJ218" s="69"/>
      <c r="AK218" s="63">
        <f t="shared" si="1"/>
        <v>0</v>
      </c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  <c r="ER218" s="35"/>
      <c r="ES218" s="35"/>
      <c r="ET218" s="35"/>
      <c r="EU218" s="35"/>
      <c r="EV218" s="35"/>
      <c r="EW218" s="35"/>
      <c r="EX218" s="35"/>
      <c r="EY218" s="35"/>
      <c r="EZ218" s="35"/>
      <c r="FA218" s="35"/>
      <c r="FB218" s="35"/>
      <c r="FC218" s="35"/>
      <c r="FD218" s="35"/>
      <c r="FE218" s="35"/>
      <c r="FF218" s="35"/>
      <c r="FG218" s="35"/>
      <c r="FH218" s="35"/>
      <c r="FI218" s="35"/>
      <c r="FJ218" s="35"/>
      <c r="FK218" s="35"/>
      <c r="FL218" s="35"/>
      <c r="FM218" s="35"/>
      <c r="FN218" s="35"/>
      <c r="FO218" s="35"/>
      <c r="FP218" s="35"/>
      <c r="FQ218" s="35"/>
      <c r="FR218" s="35"/>
      <c r="FS218" s="35"/>
      <c r="FT218" s="35"/>
      <c r="FU218" s="35"/>
      <c r="FV218" s="35"/>
      <c r="FW218" s="35"/>
      <c r="FX218" s="35"/>
      <c r="FY218" s="35"/>
      <c r="FZ218" s="35"/>
      <c r="GA218" s="35"/>
      <c r="GB218" s="35"/>
      <c r="GC218" s="35"/>
      <c r="GD218" s="35"/>
      <c r="GE218" s="35"/>
      <c r="GF218" s="35"/>
      <c r="GG218" s="35"/>
      <c r="GH218" s="35"/>
      <c r="GI218" s="35"/>
      <c r="GJ218" s="35"/>
      <c r="GK218" s="35"/>
      <c r="GL218" s="35"/>
      <c r="GM218" s="35"/>
      <c r="GN218" s="35"/>
      <c r="GO218" s="35"/>
      <c r="GP218" s="35"/>
      <c r="GQ218" s="35"/>
      <c r="GR218" s="35"/>
      <c r="GS218" s="35"/>
      <c r="GT218" s="35"/>
      <c r="GU218" s="35"/>
      <c r="GV218" s="35"/>
      <c r="GW218" s="35"/>
      <c r="GX218" s="35"/>
      <c r="GY218" s="35"/>
      <c r="GZ218" s="35"/>
      <c r="HA218" s="35"/>
      <c r="HB218" s="35"/>
      <c r="HC218" s="35"/>
      <c r="HD218" s="35"/>
      <c r="HE218" s="35"/>
      <c r="HF218" s="35"/>
      <c r="HG218" s="35"/>
      <c r="HH218" s="35"/>
      <c r="HI218" s="35"/>
      <c r="HJ218" s="35"/>
      <c r="HK218" s="35"/>
      <c r="HL218" s="35"/>
      <c r="HM218" s="35"/>
      <c r="HN218" s="35"/>
      <c r="HO218" s="35"/>
      <c r="HP218" s="35"/>
      <c r="HQ218" s="35"/>
      <c r="HR218" s="35"/>
      <c r="HS218" s="35"/>
      <c r="HT218" s="35"/>
      <c r="HU218" s="35"/>
      <c r="HV218" s="35"/>
      <c r="HW218" s="35"/>
      <c r="HX218" s="35"/>
      <c r="HY218" s="35"/>
      <c r="HZ218" s="35"/>
      <c r="IA218" s="35"/>
      <c r="IB218" s="35"/>
      <c r="IC218" s="35"/>
      <c r="ID218" s="35"/>
      <c r="IE218" s="35"/>
      <c r="IF218" s="35"/>
      <c r="IG218" s="35"/>
      <c r="IH218" s="35"/>
      <c r="II218" s="35"/>
      <c r="IJ218" s="35"/>
      <c r="IK218" s="35"/>
      <c r="IL218" s="35"/>
      <c r="IM218" s="35"/>
      <c r="IN218" s="35"/>
      <c r="IO218" s="35"/>
      <c r="IP218" s="35"/>
      <c r="IQ218" s="35"/>
      <c r="IR218" s="35"/>
      <c r="IS218" s="35"/>
      <c r="IT218" s="35"/>
      <c r="IU218" s="35"/>
      <c r="IV218" s="35"/>
      <c r="IW218" s="35"/>
      <c r="IX218" s="35"/>
      <c r="IY218" s="35"/>
      <c r="IZ218" s="35"/>
      <c r="JA218" s="35"/>
      <c r="JB218" s="35"/>
      <c r="JC218" s="35"/>
      <c r="JD218" s="35"/>
      <c r="JE218" s="35"/>
      <c r="JF218" s="35"/>
      <c r="JG218" s="35"/>
      <c r="JH218" s="35"/>
      <c r="JI218" s="35"/>
      <c r="JJ218" s="35"/>
      <c r="JK218" s="35"/>
      <c r="JL218" s="35"/>
      <c r="JM218" s="35"/>
      <c r="JN218" s="35"/>
      <c r="JO218" s="35"/>
      <c r="JP218" s="35"/>
      <c r="JQ218" s="35"/>
      <c r="JR218" s="35"/>
      <c r="JS218" s="35"/>
      <c r="JT218" s="35"/>
      <c r="JU218" s="35"/>
      <c r="JV218" s="35"/>
      <c r="JW218" s="35"/>
      <c r="JX218" s="35"/>
      <c r="JY218" s="35"/>
      <c r="JZ218" s="35"/>
      <c r="KA218" s="35"/>
      <c r="KB218" s="35"/>
      <c r="KC218" s="35"/>
      <c r="KD218" s="35"/>
      <c r="KE218" s="35"/>
      <c r="KF218" s="35"/>
      <c r="KG218" s="35"/>
      <c r="KH218" s="35"/>
      <c r="KI218" s="35"/>
      <c r="KJ218" s="35"/>
    </row>
    <row r="219" spans="1:296" s="43" customFormat="1" ht="13.5" hidden="1" thickBot="1" x14ac:dyDescent="0.35">
      <c r="A219" s="80"/>
      <c r="B219" s="12"/>
      <c r="C219" s="68"/>
      <c r="D219" s="69"/>
      <c r="E219" s="24"/>
      <c r="F219" s="61"/>
      <c r="G219" s="68"/>
      <c r="H219" s="69"/>
      <c r="I219" s="24"/>
      <c r="J219" s="83"/>
      <c r="K219" s="68"/>
      <c r="L219" s="69"/>
      <c r="M219" s="24"/>
      <c r="N219" s="84"/>
      <c r="O219" s="85"/>
      <c r="P219" s="85"/>
      <c r="Q219" s="86"/>
      <c r="R219" s="61"/>
      <c r="S219" s="85"/>
      <c r="T219" s="85"/>
      <c r="U219" s="86"/>
      <c r="V219" s="61"/>
      <c r="W219" s="75"/>
      <c r="X219" s="69"/>
      <c r="Y219" s="24"/>
      <c r="Z219" s="61"/>
      <c r="AA219" s="87"/>
      <c r="AB219" s="69"/>
      <c r="AC219" s="24"/>
      <c r="AD219" s="61"/>
      <c r="AE219" s="87"/>
      <c r="AF219" s="69"/>
      <c r="AG219" s="24"/>
      <c r="AH219" s="61"/>
      <c r="AI219" s="87"/>
      <c r="AJ219" s="69"/>
      <c r="AK219" s="63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  <c r="ER219" s="35"/>
      <c r="ES219" s="35"/>
      <c r="ET219" s="35"/>
      <c r="EU219" s="35"/>
      <c r="EV219" s="35"/>
      <c r="EW219" s="35"/>
      <c r="EX219" s="35"/>
      <c r="EY219" s="35"/>
      <c r="EZ219" s="35"/>
      <c r="FA219" s="35"/>
      <c r="FB219" s="35"/>
      <c r="FC219" s="35"/>
      <c r="FD219" s="35"/>
      <c r="FE219" s="35"/>
      <c r="FF219" s="35"/>
      <c r="FG219" s="35"/>
      <c r="FH219" s="35"/>
      <c r="FI219" s="35"/>
      <c r="FJ219" s="35"/>
      <c r="FK219" s="35"/>
      <c r="FL219" s="35"/>
      <c r="FM219" s="35"/>
      <c r="FN219" s="35"/>
      <c r="FO219" s="35"/>
      <c r="FP219" s="35"/>
      <c r="FQ219" s="35"/>
      <c r="FR219" s="35"/>
      <c r="FS219" s="35"/>
      <c r="FT219" s="35"/>
      <c r="FU219" s="35"/>
      <c r="FV219" s="35"/>
      <c r="FW219" s="35"/>
      <c r="FX219" s="35"/>
      <c r="FY219" s="35"/>
      <c r="FZ219" s="35"/>
      <c r="GA219" s="35"/>
      <c r="GB219" s="35"/>
      <c r="GC219" s="35"/>
      <c r="GD219" s="35"/>
      <c r="GE219" s="35"/>
      <c r="GF219" s="35"/>
      <c r="GG219" s="35"/>
      <c r="GH219" s="35"/>
      <c r="GI219" s="35"/>
      <c r="GJ219" s="35"/>
      <c r="GK219" s="35"/>
      <c r="GL219" s="35"/>
      <c r="GM219" s="35"/>
      <c r="GN219" s="35"/>
      <c r="GO219" s="35"/>
      <c r="GP219" s="35"/>
      <c r="GQ219" s="35"/>
      <c r="GR219" s="35"/>
      <c r="GS219" s="35"/>
      <c r="GT219" s="35"/>
      <c r="GU219" s="35"/>
      <c r="GV219" s="35"/>
      <c r="GW219" s="35"/>
      <c r="GX219" s="35"/>
      <c r="GY219" s="35"/>
      <c r="GZ219" s="35"/>
      <c r="HA219" s="35"/>
      <c r="HB219" s="35"/>
      <c r="HC219" s="35"/>
      <c r="HD219" s="35"/>
      <c r="HE219" s="35"/>
      <c r="HF219" s="35"/>
      <c r="HG219" s="35"/>
      <c r="HH219" s="35"/>
      <c r="HI219" s="35"/>
      <c r="HJ219" s="35"/>
      <c r="HK219" s="35"/>
      <c r="HL219" s="35"/>
      <c r="HM219" s="35"/>
      <c r="HN219" s="35"/>
      <c r="HO219" s="35"/>
      <c r="HP219" s="35"/>
      <c r="HQ219" s="35"/>
      <c r="HR219" s="35"/>
      <c r="HS219" s="35"/>
      <c r="HT219" s="35"/>
      <c r="HU219" s="35"/>
      <c r="HV219" s="35"/>
      <c r="HW219" s="35"/>
      <c r="HX219" s="35"/>
      <c r="HY219" s="35"/>
      <c r="HZ219" s="35"/>
      <c r="IA219" s="35"/>
      <c r="IB219" s="35"/>
      <c r="IC219" s="35"/>
      <c r="ID219" s="35"/>
      <c r="IE219" s="35"/>
      <c r="IF219" s="35"/>
      <c r="IG219" s="35"/>
      <c r="IH219" s="35"/>
      <c r="II219" s="35"/>
      <c r="IJ219" s="35"/>
      <c r="IK219" s="35"/>
      <c r="IL219" s="35"/>
      <c r="IM219" s="35"/>
      <c r="IN219" s="35"/>
      <c r="IO219" s="35"/>
      <c r="IP219" s="35"/>
      <c r="IQ219" s="35"/>
      <c r="IR219" s="35"/>
      <c r="IS219" s="35"/>
      <c r="IT219" s="35"/>
      <c r="IU219" s="35"/>
      <c r="IV219" s="35"/>
      <c r="IW219" s="35"/>
      <c r="IX219" s="35"/>
      <c r="IY219" s="35"/>
      <c r="IZ219" s="35"/>
      <c r="JA219" s="35"/>
      <c r="JB219" s="35"/>
      <c r="JC219" s="35"/>
      <c r="JD219" s="35"/>
      <c r="JE219" s="35"/>
      <c r="JF219" s="35"/>
      <c r="JG219" s="35"/>
      <c r="JH219" s="35"/>
      <c r="JI219" s="35"/>
      <c r="JJ219" s="35"/>
      <c r="JK219" s="35"/>
      <c r="JL219" s="35"/>
      <c r="JM219" s="35"/>
      <c r="JN219" s="35"/>
      <c r="JO219" s="35"/>
      <c r="JP219" s="35"/>
      <c r="JQ219" s="35"/>
      <c r="JR219" s="35"/>
      <c r="JS219" s="35"/>
      <c r="JT219" s="35"/>
      <c r="JU219" s="35"/>
      <c r="JV219" s="35"/>
      <c r="JW219" s="35"/>
      <c r="JX219" s="35"/>
      <c r="JY219" s="35"/>
      <c r="JZ219" s="35"/>
      <c r="KA219" s="35"/>
      <c r="KB219" s="35"/>
      <c r="KC219" s="35"/>
      <c r="KD219" s="35"/>
      <c r="KE219" s="35"/>
      <c r="KF219" s="35"/>
      <c r="KG219" s="35"/>
      <c r="KH219" s="35"/>
      <c r="KI219" s="35"/>
      <c r="KJ219" s="35"/>
    </row>
    <row r="220" spans="1:296" s="43" customFormat="1" ht="63" hidden="1" thickBot="1" x14ac:dyDescent="0.3">
      <c r="A220" s="80" t="s">
        <v>347</v>
      </c>
      <c r="B220" s="12" t="s">
        <v>213</v>
      </c>
      <c r="C220" s="75">
        <f>ROUNDDOWN('7990NTP-P'!$M$81-('7990NTP-P'!$M$81*0.438),2)</f>
        <v>0</v>
      </c>
      <c r="D220" s="76">
        <f>'7990NTP-P'!$C$81</f>
        <v>0</v>
      </c>
      <c r="E220" s="81" t="s">
        <v>347</v>
      </c>
      <c r="F220" s="61" t="s">
        <v>213</v>
      </c>
      <c r="G220" s="75">
        <f>ROUNDDOWN('7990NTP-P'!$N$81-('7990NTP-P'!$N$81*0.438),2)</f>
        <v>0</v>
      </c>
      <c r="H220" s="76">
        <f>'7990NTP-P'!$D$81</f>
        <v>0</v>
      </c>
      <c r="I220" s="81" t="s">
        <v>347</v>
      </c>
      <c r="J220" s="61" t="s">
        <v>213</v>
      </c>
      <c r="K220" s="75">
        <f>ROUNDDOWN('7990NTP-P'!$O$81-('7990NTP-P'!$O$81*0.438),2)</f>
        <v>0</v>
      </c>
      <c r="L220" s="76">
        <f>'7990NTP-P'!E81</f>
        <v>0</v>
      </c>
      <c r="M220" s="81" t="s">
        <v>303</v>
      </c>
      <c r="N220" s="61" t="s">
        <v>213</v>
      </c>
      <c r="O220" s="311">
        <f>ROUNDDOWN('7990NTP-P'!P81-('7990NTP-P'!P81*0.438),2)</f>
        <v>0</v>
      </c>
      <c r="P220" s="76">
        <f>'7990NTP-P'!F81</f>
        <v>0</v>
      </c>
      <c r="Q220" s="81" t="s">
        <v>303</v>
      </c>
      <c r="R220" s="61" t="s">
        <v>213</v>
      </c>
      <c r="S220" s="311">
        <f>ROUNDDOWN('7990NTP-P'!Q81-('7990NTP-P'!Q81*0.438),2)</f>
        <v>0</v>
      </c>
      <c r="T220" s="76">
        <f>'7990NTP-P'!G81</f>
        <v>0</v>
      </c>
      <c r="U220" s="81" t="s">
        <v>303</v>
      </c>
      <c r="V220" s="61" t="s">
        <v>213</v>
      </c>
      <c r="W220" s="75">
        <f>ROUNDDOWN('7990NTP-P'!R81-('7990NTP-P'!R81*0.438),2)</f>
        <v>0</v>
      </c>
      <c r="X220" s="76">
        <f>'7990NTP-P'!H81</f>
        <v>0</v>
      </c>
      <c r="Y220" s="81" t="s">
        <v>303</v>
      </c>
      <c r="Z220" s="61" t="s">
        <v>213</v>
      </c>
      <c r="AA220" s="75">
        <f>ROUNDDOWN('7990NTP-P'!S81-('7990NTP-P'!S81*0.438),2)</f>
        <v>0</v>
      </c>
      <c r="AB220" s="76">
        <f>'7990NTP-P'!I81</f>
        <v>0</v>
      </c>
      <c r="AC220" s="81" t="s">
        <v>303</v>
      </c>
      <c r="AD220" s="61" t="s">
        <v>213</v>
      </c>
      <c r="AE220" s="75">
        <f>ROUNDDOWN('7990NTP-P'!W81-('7990NTP-P'!W81*0.438),2)</f>
        <v>0</v>
      </c>
      <c r="AF220" s="76">
        <f>'7990NTP-P'!M81</f>
        <v>0</v>
      </c>
      <c r="AG220" s="81" t="s">
        <v>303</v>
      </c>
      <c r="AH220" s="61" t="s">
        <v>213</v>
      </c>
      <c r="AI220" s="75">
        <f>ROUNDDOWN('7990NTP-P'!AA81-('7990NTP-P'!AA81*0.438),2)</f>
        <v>0</v>
      </c>
      <c r="AJ220" s="76">
        <f>'7990NTP-P'!Q81</f>
        <v>0</v>
      </c>
      <c r="AK220" s="63">
        <f t="shared" si="1"/>
        <v>0</v>
      </c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  <c r="ER220" s="35"/>
      <c r="ES220" s="35"/>
      <c r="ET220" s="35"/>
      <c r="EU220" s="35"/>
      <c r="EV220" s="35"/>
      <c r="EW220" s="35"/>
      <c r="EX220" s="35"/>
      <c r="EY220" s="35"/>
      <c r="EZ220" s="35"/>
      <c r="FA220" s="35"/>
      <c r="FB220" s="35"/>
      <c r="FC220" s="35"/>
      <c r="FD220" s="35"/>
      <c r="FE220" s="35"/>
      <c r="FF220" s="35"/>
      <c r="FG220" s="35"/>
      <c r="FH220" s="35"/>
      <c r="FI220" s="35"/>
      <c r="FJ220" s="35"/>
      <c r="FK220" s="35"/>
      <c r="FL220" s="35"/>
      <c r="FM220" s="35"/>
      <c r="FN220" s="35"/>
      <c r="FO220" s="35"/>
      <c r="FP220" s="35"/>
      <c r="FQ220" s="35"/>
      <c r="FR220" s="35"/>
      <c r="FS220" s="35"/>
      <c r="FT220" s="35"/>
      <c r="FU220" s="35"/>
      <c r="FV220" s="35"/>
      <c r="FW220" s="35"/>
      <c r="FX220" s="35"/>
      <c r="FY220" s="35"/>
      <c r="FZ220" s="35"/>
      <c r="GA220" s="35"/>
      <c r="GB220" s="35"/>
      <c r="GC220" s="35"/>
      <c r="GD220" s="35"/>
      <c r="GE220" s="35"/>
      <c r="GF220" s="35"/>
      <c r="GG220" s="35"/>
      <c r="GH220" s="35"/>
      <c r="GI220" s="35"/>
      <c r="GJ220" s="35"/>
      <c r="GK220" s="35"/>
      <c r="GL220" s="35"/>
      <c r="GM220" s="35"/>
      <c r="GN220" s="35"/>
      <c r="GO220" s="35"/>
      <c r="GP220" s="35"/>
      <c r="GQ220" s="35"/>
      <c r="GR220" s="35"/>
      <c r="GS220" s="35"/>
      <c r="GT220" s="35"/>
      <c r="GU220" s="35"/>
      <c r="GV220" s="35"/>
      <c r="GW220" s="35"/>
      <c r="GX220" s="35"/>
      <c r="GY220" s="35"/>
      <c r="GZ220" s="35"/>
      <c r="HA220" s="35"/>
      <c r="HB220" s="35"/>
      <c r="HC220" s="35"/>
      <c r="HD220" s="35"/>
      <c r="HE220" s="35"/>
      <c r="HF220" s="35"/>
      <c r="HG220" s="35"/>
      <c r="HH220" s="35"/>
      <c r="HI220" s="35"/>
      <c r="HJ220" s="35"/>
      <c r="HK220" s="35"/>
      <c r="HL220" s="35"/>
      <c r="HM220" s="35"/>
      <c r="HN220" s="35"/>
      <c r="HO220" s="35"/>
      <c r="HP220" s="35"/>
      <c r="HQ220" s="35"/>
      <c r="HR220" s="35"/>
      <c r="HS220" s="35"/>
      <c r="HT220" s="35"/>
      <c r="HU220" s="35"/>
      <c r="HV220" s="35"/>
      <c r="HW220" s="35"/>
      <c r="HX220" s="35"/>
      <c r="HY220" s="35"/>
      <c r="HZ220" s="35"/>
      <c r="IA220" s="35"/>
      <c r="IB220" s="35"/>
      <c r="IC220" s="35"/>
      <c r="ID220" s="35"/>
      <c r="IE220" s="35"/>
      <c r="IF220" s="35"/>
      <c r="IG220" s="35"/>
      <c r="IH220" s="35"/>
      <c r="II220" s="35"/>
      <c r="IJ220" s="35"/>
      <c r="IK220" s="35"/>
      <c r="IL220" s="35"/>
      <c r="IM220" s="35"/>
      <c r="IN220" s="35"/>
      <c r="IO220" s="35"/>
      <c r="IP220" s="35"/>
      <c r="IQ220" s="35"/>
      <c r="IR220" s="35"/>
      <c r="IS220" s="35"/>
      <c r="IT220" s="35"/>
      <c r="IU220" s="35"/>
      <c r="IV220" s="35"/>
      <c r="IW220" s="35"/>
      <c r="IX220" s="35"/>
      <c r="IY220" s="35"/>
      <c r="IZ220" s="35"/>
      <c r="JA220" s="35"/>
      <c r="JB220" s="35"/>
      <c r="JC220" s="35"/>
      <c r="JD220" s="35"/>
      <c r="JE220" s="35"/>
      <c r="JF220" s="35"/>
      <c r="JG220" s="35"/>
      <c r="JH220" s="35"/>
      <c r="JI220" s="35"/>
      <c r="JJ220" s="35"/>
      <c r="JK220" s="35"/>
      <c r="JL220" s="35"/>
      <c r="JM220" s="35"/>
      <c r="JN220" s="35"/>
      <c r="JO220" s="35"/>
      <c r="JP220" s="35"/>
      <c r="JQ220" s="35"/>
      <c r="JR220" s="35"/>
      <c r="JS220" s="35"/>
      <c r="JT220" s="35"/>
      <c r="JU220" s="35"/>
      <c r="JV220" s="35"/>
      <c r="JW220" s="35"/>
      <c r="JX220" s="35"/>
      <c r="JY220" s="35"/>
      <c r="JZ220" s="35"/>
      <c r="KA220" s="35"/>
      <c r="KB220" s="35"/>
      <c r="KC220" s="35"/>
      <c r="KD220" s="35"/>
      <c r="KE220" s="35"/>
      <c r="KF220" s="35"/>
      <c r="KG220" s="35"/>
      <c r="KH220" s="35"/>
      <c r="KI220" s="35"/>
      <c r="KJ220" s="35"/>
    </row>
    <row r="221" spans="1:296" s="43" customFormat="1" ht="63.5" hidden="1" thickBot="1" x14ac:dyDescent="0.35">
      <c r="A221" s="80" t="s">
        <v>348</v>
      </c>
      <c r="B221" s="12" t="s">
        <v>349</v>
      </c>
      <c r="C221" s="75">
        <f>ROUNDUP('7990NTP-P'!$M$81*0.438,2)</f>
        <v>0</v>
      </c>
      <c r="D221" s="69"/>
      <c r="E221" s="81" t="s">
        <v>348</v>
      </c>
      <c r="F221" s="61" t="s">
        <v>349</v>
      </c>
      <c r="G221" s="75">
        <f>ROUNDUP('7990NTP-P'!$N$81*0.438,2)</f>
        <v>0</v>
      </c>
      <c r="H221" s="69"/>
      <c r="I221" s="81" t="s">
        <v>348</v>
      </c>
      <c r="J221" s="61" t="s">
        <v>349</v>
      </c>
      <c r="K221" s="75">
        <f>ROUNDUP('7990NTP-P'!$O$81*0.438,2)</f>
        <v>0</v>
      </c>
      <c r="L221" s="69"/>
      <c r="M221" s="81" t="s">
        <v>304</v>
      </c>
      <c r="N221" s="61" t="s">
        <v>305</v>
      </c>
      <c r="O221" s="311">
        <f>ROUNDUP('7990NTP-P'!P81*0.438,2)</f>
        <v>0</v>
      </c>
      <c r="P221" s="85"/>
      <c r="Q221" s="81" t="s">
        <v>304</v>
      </c>
      <c r="R221" s="61" t="s">
        <v>305</v>
      </c>
      <c r="S221" s="311">
        <f>ROUNDUP('7990NTP-P'!Q81*0.438,2)</f>
        <v>0</v>
      </c>
      <c r="T221" s="85"/>
      <c r="U221" s="81" t="s">
        <v>304</v>
      </c>
      <c r="V221" s="61" t="s">
        <v>305</v>
      </c>
      <c r="W221" s="75">
        <f>ROUNDUP('7990NTP-P'!R81*0.438,2)</f>
        <v>0</v>
      </c>
      <c r="X221" s="69"/>
      <c r="Y221" s="81" t="s">
        <v>304</v>
      </c>
      <c r="Z221" s="61" t="s">
        <v>305</v>
      </c>
      <c r="AA221" s="75">
        <f>ROUNDUP('7990NTP-P'!S81*0.438,2)</f>
        <v>0</v>
      </c>
      <c r="AB221" s="69"/>
      <c r="AC221" s="81" t="s">
        <v>304</v>
      </c>
      <c r="AD221" s="61" t="s">
        <v>305</v>
      </c>
      <c r="AE221" s="75">
        <f>ROUNDUP('7990NTP-P'!W81*0.438,2)</f>
        <v>0</v>
      </c>
      <c r="AF221" s="69"/>
      <c r="AG221" s="81" t="s">
        <v>304</v>
      </c>
      <c r="AH221" s="61" t="s">
        <v>305</v>
      </c>
      <c r="AI221" s="75">
        <f>ROUNDUP('7990NTP-P'!AA81*0.438,2)</f>
        <v>0</v>
      </c>
      <c r="AJ221" s="69"/>
      <c r="AK221" s="63">
        <f t="shared" si="1"/>
        <v>0</v>
      </c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  <c r="ER221" s="35"/>
      <c r="ES221" s="35"/>
      <c r="ET221" s="35"/>
      <c r="EU221" s="35"/>
      <c r="EV221" s="35"/>
      <c r="EW221" s="35"/>
      <c r="EX221" s="35"/>
      <c r="EY221" s="35"/>
      <c r="EZ221" s="35"/>
      <c r="FA221" s="35"/>
      <c r="FB221" s="35"/>
      <c r="FC221" s="35"/>
      <c r="FD221" s="35"/>
      <c r="FE221" s="35"/>
      <c r="FF221" s="35"/>
      <c r="FG221" s="35"/>
      <c r="FH221" s="35"/>
      <c r="FI221" s="35"/>
      <c r="FJ221" s="35"/>
      <c r="FK221" s="35"/>
      <c r="FL221" s="35"/>
      <c r="FM221" s="35"/>
      <c r="FN221" s="35"/>
      <c r="FO221" s="35"/>
      <c r="FP221" s="35"/>
      <c r="FQ221" s="35"/>
      <c r="FR221" s="35"/>
      <c r="FS221" s="35"/>
      <c r="FT221" s="35"/>
      <c r="FU221" s="35"/>
      <c r="FV221" s="35"/>
      <c r="FW221" s="35"/>
      <c r="FX221" s="35"/>
      <c r="FY221" s="35"/>
      <c r="FZ221" s="35"/>
      <c r="GA221" s="35"/>
      <c r="GB221" s="35"/>
      <c r="GC221" s="35"/>
      <c r="GD221" s="35"/>
      <c r="GE221" s="35"/>
      <c r="GF221" s="35"/>
      <c r="GG221" s="35"/>
      <c r="GH221" s="35"/>
      <c r="GI221" s="35"/>
      <c r="GJ221" s="35"/>
      <c r="GK221" s="35"/>
      <c r="GL221" s="35"/>
      <c r="GM221" s="35"/>
      <c r="GN221" s="35"/>
      <c r="GO221" s="35"/>
      <c r="GP221" s="35"/>
      <c r="GQ221" s="35"/>
      <c r="GR221" s="35"/>
      <c r="GS221" s="35"/>
      <c r="GT221" s="35"/>
      <c r="GU221" s="35"/>
      <c r="GV221" s="35"/>
      <c r="GW221" s="35"/>
      <c r="GX221" s="35"/>
      <c r="GY221" s="35"/>
      <c r="GZ221" s="35"/>
      <c r="HA221" s="35"/>
      <c r="HB221" s="35"/>
      <c r="HC221" s="35"/>
      <c r="HD221" s="35"/>
      <c r="HE221" s="35"/>
      <c r="HF221" s="35"/>
      <c r="HG221" s="35"/>
      <c r="HH221" s="35"/>
      <c r="HI221" s="35"/>
      <c r="HJ221" s="35"/>
      <c r="HK221" s="35"/>
      <c r="HL221" s="35"/>
      <c r="HM221" s="35"/>
      <c r="HN221" s="35"/>
      <c r="HO221" s="35"/>
      <c r="HP221" s="35"/>
      <c r="HQ221" s="35"/>
      <c r="HR221" s="35"/>
      <c r="HS221" s="35"/>
      <c r="HT221" s="35"/>
      <c r="HU221" s="35"/>
      <c r="HV221" s="35"/>
      <c r="HW221" s="35"/>
      <c r="HX221" s="35"/>
      <c r="HY221" s="35"/>
      <c r="HZ221" s="35"/>
      <c r="IA221" s="35"/>
      <c r="IB221" s="35"/>
      <c r="IC221" s="35"/>
      <c r="ID221" s="35"/>
      <c r="IE221" s="35"/>
      <c r="IF221" s="35"/>
      <c r="IG221" s="35"/>
      <c r="IH221" s="35"/>
      <c r="II221" s="35"/>
      <c r="IJ221" s="35"/>
      <c r="IK221" s="35"/>
      <c r="IL221" s="35"/>
      <c r="IM221" s="35"/>
      <c r="IN221" s="35"/>
      <c r="IO221" s="35"/>
      <c r="IP221" s="35"/>
      <c r="IQ221" s="35"/>
      <c r="IR221" s="35"/>
      <c r="IS221" s="35"/>
      <c r="IT221" s="35"/>
      <c r="IU221" s="35"/>
      <c r="IV221" s="35"/>
      <c r="IW221" s="35"/>
      <c r="IX221" s="35"/>
      <c r="IY221" s="35"/>
      <c r="IZ221" s="35"/>
      <c r="JA221" s="35"/>
      <c r="JB221" s="35"/>
      <c r="JC221" s="35"/>
      <c r="JD221" s="35"/>
      <c r="JE221" s="35"/>
      <c r="JF221" s="35"/>
      <c r="JG221" s="35"/>
      <c r="JH221" s="35"/>
      <c r="JI221" s="35"/>
      <c r="JJ221" s="35"/>
      <c r="JK221" s="35"/>
      <c r="JL221" s="35"/>
      <c r="JM221" s="35"/>
      <c r="JN221" s="35"/>
      <c r="JO221" s="35"/>
      <c r="JP221" s="35"/>
      <c r="JQ221" s="35"/>
      <c r="JR221" s="35"/>
      <c r="JS221" s="35"/>
      <c r="JT221" s="35"/>
      <c r="JU221" s="35"/>
      <c r="JV221" s="35"/>
      <c r="JW221" s="35"/>
      <c r="JX221" s="35"/>
      <c r="JY221" s="35"/>
      <c r="JZ221" s="35"/>
      <c r="KA221" s="35"/>
      <c r="KB221" s="35"/>
      <c r="KC221" s="35"/>
      <c r="KD221" s="35"/>
      <c r="KE221" s="35"/>
      <c r="KF221" s="35"/>
      <c r="KG221" s="35"/>
      <c r="KH221" s="35"/>
      <c r="KI221" s="35"/>
      <c r="KJ221" s="35"/>
    </row>
    <row r="222" spans="1:296" s="43" customFormat="1" ht="13.5" hidden="1" thickBot="1" x14ac:dyDescent="0.35">
      <c r="A222" s="80"/>
      <c r="B222" s="12"/>
      <c r="C222" s="68"/>
      <c r="D222" s="69"/>
      <c r="E222" s="24"/>
      <c r="F222" s="61"/>
      <c r="G222" s="68"/>
      <c r="H222" s="69"/>
      <c r="I222" s="24"/>
      <c r="J222" s="83"/>
      <c r="K222" s="68"/>
      <c r="L222" s="69"/>
      <c r="M222" s="24"/>
      <c r="N222" s="84"/>
      <c r="O222" s="85"/>
      <c r="P222" s="85"/>
      <c r="Q222" s="86"/>
      <c r="R222" s="61"/>
      <c r="S222" s="85"/>
      <c r="T222" s="85"/>
      <c r="U222" s="86"/>
      <c r="V222" s="61"/>
      <c r="W222" s="75"/>
      <c r="X222" s="69"/>
      <c r="Y222" s="24"/>
      <c r="Z222" s="61"/>
      <c r="AA222" s="87"/>
      <c r="AB222" s="69"/>
      <c r="AC222" s="24"/>
      <c r="AD222" s="61"/>
      <c r="AE222" s="87"/>
      <c r="AF222" s="69"/>
      <c r="AG222" s="24"/>
      <c r="AH222" s="61"/>
      <c r="AI222" s="87"/>
      <c r="AJ222" s="69"/>
      <c r="AK222" s="63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  <c r="ER222" s="35"/>
      <c r="ES222" s="35"/>
      <c r="ET222" s="35"/>
      <c r="EU222" s="35"/>
      <c r="EV222" s="35"/>
      <c r="EW222" s="35"/>
      <c r="EX222" s="35"/>
      <c r="EY222" s="35"/>
      <c r="EZ222" s="35"/>
      <c r="FA222" s="35"/>
      <c r="FB222" s="35"/>
      <c r="FC222" s="35"/>
      <c r="FD222" s="35"/>
      <c r="FE222" s="35"/>
      <c r="FF222" s="35"/>
      <c r="FG222" s="35"/>
      <c r="FH222" s="35"/>
      <c r="FI222" s="35"/>
      <c r="FJ222" s="35"/>
      <c r="FK222" s="35"/>
      <c r="FL222" s="35"/>
      <c r="FM222" s="35"/>
      <c r="FN222" s="35"/>
      <c r="FO222" s="35"/>
      <c r="FP222" s="35"/>
      <c r="FQ222" s="35"/>
      <c r="FR222" s="35"/>
      <c r="FS222" s="35"/>
      <c r="FT222" s="35"/>
      <c r="FU222" s="35"/>
      <c r="FV222" s="35"/>
      <c r="FW222" s="35"/>
      <c r="FX222" s="35"/>
      <c r="FY222" s="35"/>
      <c r="FZ222" s="35"/>
      <c r="GA222" s="35"/>
      <c r="GB222" s="35"/>
      <c r="GC222" s="35"/>
      <c r="GD222" s="35"/>
      <c r="GE222" s="35"/>
      <c r="GF222" s="35"/>
      <c r="GG222" s="35"/>
      <c r="GH222" s="35"/>
      <c r="GI222" s="35"/>
      <c r="GJ222" s="35"/>
      <c r="GK222" s="35"/>
      <c r="GL222" s="35"/>
      <c r="GM222" s="35"/>
      <c r="GN222" s="35"/>
      <c r="GO222" s="35"/>
      <c r="GP222" s="35"/>
      <c r="GQ222" s="35"/>
      <c r="GR222" s="35"/>
      <c r="GS222" s="35"/>
      <c r="GT222" s="35"/>
      <c r="GU222" s="35"/>
      <c r="GV222" s="35"/>
      <c r="GW222" s="35"/>
      <c r="GX222" s="35"/>
      <c r="GY222" s="35"/>
      <c r="GZ222" s="35"/>
      <c r="HA222" s="35"/>
      <c r="HB222" s="35"/>
      <c r="HC222" s="35"/>
      <c r="HD222" s="35"/>
      <c r="HE222" s="35"/>
      <c r="HF222" s="35"/>
      <c r="HG222" s="35"/>
      <c r="HH222" s="35"/>
      <c r="HI222" s="35"/>
      <c r="HJ222" s="35"/>
      <c r="HK222" s="35"/>
      <c r="HL222" s="35"/>
      <c r="HM222" s="35"/>
      <c r="HN222" s="35"/>
      <c r="HO222" s="35"/>
      <c r="HP222" s="35"/>
      <c r="HQ222" s="35"/>
      <c r="HR222" s="35"/>
      <c r="HS222" s="35"/>
      <c r="HT222" s="35"/>
      <c r="HU222" s="35"/>
      <c r="HV222" s="35"/>
      <c r="HW222" s="35"/>
      <c r="HX222" s="35"/>
      <c r="HY222" s="35"/>
      <c r="HZ222" s="35"/>
      <c r="IA222" s="35"/>
      <c r="IB222" s="35"/>
      <c r="IC222" s="35"/>
      <c r="ID222" s="35"/>
      <c r="IE222" s="35"/>
      <c r="IF222" s="35"/>
      <c r="IG222" s="35"/>
      <c r="IH222" s="35"/>
      <c r="II222" s="35"/>
      <c r="IJ222" s="35"/>
      <c r="IK222" s="35"/>
      <c r="IL222" s="35"/>
      <c r="IM222" s="35"/>
      <c r="IN222" s="35"/>
      <c r="IO222" s="35"/>
      <c r="IP222" s="35"/>
      <c r="IQ222" s="35"/>
      <c r="IR222" s="35"/>
      <c r="IS222" s="35"/>
      <c r="IT222" s="35"/>
      <c r="IU222" s="35"/>
      <c r="IV222" s="35"/>
      <c r="IW222" s="35"/>
      <c r="IX222" s="35"/>
      <c r="IY222" s="35"/>
      <c r="IZ222" s="35"/>
      <c r="JA222" s="35"/>
      <c r="JB222" s="35"/>
      <c r="JC222" s="35"/>
      <c r="JD222" s="35"/>
      <c r="JE222" s="35"/>
      <c r="JF222" s="35"/>
      <c r="JG222" s="35"/>
      <c r="JH222" s="35"/>
      <c r="JI222" s="35"/>
      <c r="JJ222" s="35"/>
      <c r="JK222" s="35"/>
      <c r="JL222" s="35"/>
      <c r="JM222" s="35"/>
      <c r="JN222" s="35"/>
      <c r="JO222" s="35"/>
      <c r="JP222" s="35"/>
      <c r="JQ222" s="35"/>
      <c r="JR222" s="35"/>
      <c r="JS222" s="35"/>
      <c r="JT222" s="35"/>
      <c r="JU222" s="35"/>
      <c r="JV222" s="35"/>
      <c r="JW222" s="35"/>
      <c r="JX222" s="35"/>
      <c r="JY222" s="35"/>
      <c r="JZ222" s="35"/>
      <c r="KA222" s="35"/>
      <c r="KB222" s="35"/>
      <c r="KC222" s="35"/>
      <c r="KD222" s="35"/>
      <c r="KE222" s="35"/>
      <c r="KF222" s="35"/>
      <c r="KG222" s="35"/>
      <c r="KH222" s="35"/>
      <c r="KI222" s="35"/>
      <c r="KJ222" s="35"/>
    </row>
    <row r="223" spans="1:296" s="43" customFormat="1" ht="63" hidden="1" thickBot="1" x14ac:dyDescent="0.3">
      <c r="A223" s="2" t="s">
        <v>336</v>
      </c>
      <c r="B223" s="12" t="s">
        <v>216</v>
      </c>
      <c r="C223" s="75">
        <f>ROUNDDOWN('7990NTP-P'!$K$82-('7990NTP-P'!$K$82*0.3066),2)</f>
        <v>0</v>
      </c>
      <c r="D223" s="76">
        <f>'7990NTP-P'!$C$82</f>
        <v>0</v>
      </c>
      <c r="E223" s="24" t="s">
        <v>336</v>
      </c>
      <c r="F223" s="61" t="s">
        <v>216</v>
      </c>
      <c r="G223" s="75">
        <f>ROUNDDOWN('7990NTP-P'!$L$82-('7990NTP-P'!$L$82*0.3066),2)</f>
        <v>0</v>
      </c>
      <c r="H223" s="76">
        <f>'7990NTP-P'!$D$82</f>
        <v>0</v>
      </c>
      <c r="I223" s="24" t="s">
        <v>336</v>
      </c>
      <c r="J223" s="61" t="s">
        <v>216</v>
      </c>
      <c r="K223" s="75">
        <f>ROUNDDOWN('7990NTP-P'!$M$82-('7990NTP-P'!$M$82*0.3066),2)</f>
        <v>0</v>
      </c>
      <c r="L223" s="76">
        <f>'7990NTP-P'!E82</f>
        <v>0</v>
      </c>
      <c r="M223" s="24" t="s">
        <v>306</v>
      </c>
      <c r="N223" s="61" t="s">
        <v>216</v>
      </c>
      <c r="O223" s="311">
        <f>ROUNDDOWN('7990NTP-P'!N82-('7990NTP-P'!N82*0.3066),2)</f>
        <v>0</v>
      </c>
      <c r="P223" s="76">
        <f>'7990NTP-P'!F82</f>
        <v>0</v>
      </c>
      <c r="Q223" s="24" t="s">
        <v>306</v>
      </c>
      <c r="R223" s="61" t="s">
        <v>216</v>
      </c>
      <c r="S223" s="311">
        <f>ROUNDDOWN('7990NTP-P'!O82-('7990NTP-P'!O82*0.3066),2)</f>
        <v>0</v>
      </c>
      <c r="T223" s="76">
        <f>'7990NTP-P'!G82</f>
        <v>0</v>
      </c>
      <c r="U223" s="24" t="s">
        <v>306</v>
      </c>
      <c r="V223" s="61" t="s">
        <v>216</v>
      </c>
      <c r="W223" s="75">
        <f>ROUNDDOWN('7990NTP-P'!P82-('7990NTP-P'!P82*0.3066),2)</f>
        <v>0</v>
      </c>
      <c r="X223" s="76">
        <f>'7990NTP-P'!H82</f>
        <v>0</v>
      </c>
      <c r="Y223" s="24" t="s">
        <v>306</v>
      </c>
      <c r="Z223" s="61" t="s">
        <v>216</v>
      </c>
      <c r="AA223" s="75">
        <f>ROUNDDOWN('7990NTP-P'!Q82-('7990NTP-P'!Q82*0.3066),2)</f>
        <v>0</v>
      </c>
      <c r="AB223" s="76">
        <f>'7990NTP-P'!I82</f>
        <v>0</v>
      </c>
      <c r="AC223" s="24" t="s">
        <v>306</v>
      </c>
      <c r="AD223" s="61" t="s">
        <v>216</v>
      </c>
      <c r="AE223" s="75">
        <f>ROUNDDOWN('7990NTP-P'!U82-('7990NTP-P'!U82*0.3066),2)</f>
        <v>0</v>
      </c>
      <c r="AF223" s="76">
        <f>'7990NTP-P'!M82</f>
        <v>0</v>
      </c>
      <c r="AG223" s="24" t="s">
        <v>306</v>
      </c>
      <c r="AH223" s="61" t="s">
        <v>216</v>
      </c>
      <c r="AI223" s="75">
        <f>ROUNDDOWN('7990NTP-P'!Y82-('7990NTP-P'!Y82*0.3066),2)</f>
        <v>0</v>
      </c>
      <c r="AJ223" s="76">
        <f>'7990NTP-P'!Q82</f>
        <v>0</v>
      </c>
      <c r="AK223" s="63">
        <f t="shared" si="1"/>
        <v>0</v>
      </c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  <c r="ER223" s="35"/>
      <c r="ES223" s="35"/>
      <c r="ET223" s="35"/>
      <c r="EU223" s="35"/>
      <c r="EV223" s="35"/>
      <c r="EW223" s="35"/>
      <c r="EX223" s="35"/>
      <c r="EY223" s="35"/>
      <c r="EZ223" s="35"/>
      <c r="FA223" s="35"/>
      <c r="FB223" s="35"/>
      <c r="FC223" s="35"/>
      <c r="FD223" s="35"/>
      <c r="FE223" s="35"/>
      <c r="FF223" s="35"/>
      <c r="FG223" s="35"/>
      <c r="FH223" s="35"/>
      <c r="FI223" s="35"/>
      <c r="FJ223" s="35"/>
      <c r="FK223" s="35"/>
      <c r="FL223" s="35"/>
      <c r="FM223" s="35"/>
      <c r="FN223" s="35"/>
      <c r="FO223" s="35"/>
      <c r="FP223" s="35"/>
      <c r="FQ223" s="35"/>
      <c r="FR223" s="35"/>
      <c r="FS223" s="35"/>
      <c r="FT223" s="35"/>
      <c r="FU223" s="35"/>
      <c r="FV223" s="35"/>
      <c r="FW223" s="35"/>
      <c r="FX223" s="35"/>
      <c r="FY223" s="35"/>
      <c r="FZ223" s="35"/>
      <c r="GA223" s="35"/>
      <c r="GB223" s="35"/>
      <c r="GC223" s="35"/>
      <c r="GD223" s="35"/>
      <c r="GE223" s="35"/>
      <c r="GF223" s="35"/>
      <c r="GG223" s="35"/>
      <c r="GH223" s="35"/>
      <c r="GI223" s="35"/>
      <c r="GJ223" s="35"/>
      <c r="GK223" s="35"/>
      <c r="GL223" s="35"/>
      <c r="GM223" s="35"/>
      <c r="GN223" s="35"/>
      <c r="GO223" s="35"/>
      <c r="GP223" s="35"/>
      <c r="GQ223" s="35"/>
      <c r="GR223" s="35"/>
      <c r="GS223" s="35"/>
      <c r="GT223" s="35"/>
      <c r="GU223" s="35"/>
      <c r="GV223" s="35"/>
      <c r="GW223" s="35"/>
      <c r="GX223" s="35"/>
      <c r="GY223" s="35"/>
      <c r="GZ223" s="35"/>
      <c r="HA223" s="35"/>
      <c r="HB223" s="35"/>
      <c r="HC223" s="35"/>
      <c r="HD223" s="35"/>
      <c r="HE223" s="35"/>
      <c r="HF223" s="35"/>
      <c r="HG223" s="35"/>
      <c r="HH223" s="35"/>
      <c r="HI223" s="35"/>
      <c r="HJ223" s="35"/>
      <c r="HK223" s="35"/>
      <c r="HL223" s="35"/>
      <c r="HM223" s="35"/>
      <c r="HN223" s="35"/>
      <c r="HO223" s="35"/>
      <c r="HP223" s="35"/>
      <c r="HQ223" s="35"/>
      <c r="HR223" s="35"/>
      <c r="HS223" s="35"/>
      <c r="HT223" s="35"/>
      <c r="HU223" s="35"/>
      <c r="HV223" s="35"/>
      <c r="HW223" s="35"/>
      <c r="HX223" s="35"/>
      <c r="HY223" s="35"/>
      <c r="HZ223" s="35"/>
      <c r="IA223" s="35"/>
      <c r="IB223" s="35"/>
      <c r="IC223" s="35"/>
      <c r="ID223" s="35"/>
      <c r="IE223" s="35"/>
      <c r="IF223" s="35"/>
      <c r="IG223" s="35"/>
      <c r="IH223" s="35"/>
      <c r="II223" s="35"/>
      <c r="IJ223" s="35"/>
      <c r="IK223" s="35"/>
      <c r="IL223" s="35"/>
      <c r="IM223" s="35"/>
      <c r="IN223" s="35"/>
      <c r="IO223" s="35"/>
      <c r="IP223" s="35"/>
      <c r="IQ223" s="35"/>
      <c r="IR223" s="35"/>
      <c r="IS223" s="35"/>
      <c r="IT223" s="35"/>
      <c r="IU223" s="35"/>
      <c r="IV223" s="35"/>
      <c r="IW223" s="35"/>
      <c r="IX223" s="35"/>
      <c r="IY223" s="35"/>
      <c r="IZ223" s="35"/>
      <c r="JA223" s="35"/>
      <c r="JB223" s="35"/>
      <c r="JC223" s="35"/>
      <c r="JD223" s="35"/>
      <c r="JE223" s="35"/>
      <c r="JF223" s="35"/>
      <c r="JG223" s="35"/>
      <c r="JH223" s="35"/>
      <c r="JI223" s="35"/>
      <c r="JJ223" s="35"/>
      <c r="JK223" s="35"/>
      <c r="JL223" s="35"/>
      <c r="JM223" s="35"/>
      <c r="JN223" s="35"/>
      <c r="JO223" s="35"/>
      <c r="JP223" s="35"/>
      <c r="JQ223" s="35"/>
      <c r="JR223" s="35"/>
      <c r="JS223" s="35"/>
      <c r="JT223" s="35"/>
      <c r="JU223" s="35"/>
      <c r="JV223" s="35"/>
      <c r="JW223" s="35"/>
      <c r="JX223" s="35"/>
      <c r="JY223" s="35"/>
      <c r="JZ223" s="35"/>
      <c r="KA223" s="35"/>
      <c r="KB223" s="35"/>
      <c r="KC223" s="35"/>
      <c r="KD223" s="35"/>
      <c r="KE223" s="35"/>
      <c r="KF223" s="35"/>
      <c r="KG223" s="35"/>
      <c r="KH223" s="35"/>
      <c r="KI223" s="35"/>
      <c r="KJ223" s="35"/>
    </row>
    <row r="224" spans="1:296" s="43" customFormat="1" ht="63.5" hidden="1" thickBot="1" x14ac:dyDescent="0.35">
      <c r="A224" s="2" t="s">
        <v>337</v>
      </c>
      <c r="B224" s="12" t="s">
        <v>338</v>
      </c>
      <c r="C224" s="75">
        <f>ROUNDUP('7990NTP-P'!$K$82*0.3066,2)</f>
        <v>0</v>
      </c>
      <c r="D224" s="69"/>
      <c r="E224" s="24" t="s">
        <v>337</v>
      </c>
      <c r="F224" s="61" t="s">
        <v>338</v>
      </c>
      <c r="G224" s="75">
        <f>ROUNDUP('7990NTP-P'!$L$82*0.3066,2)</f>
        <v>0</v>
      </c>
      <c r="H224" s="69"/>
      <c r="I224" s="24" t="s">
        <v>337</v>
      </c>
      <c r="J224" s="61" t="s">
        <v>338</v>
      </c>
      <c r="K224" s="75">
        <f>ROUNDUP('7990NTP-P'!$M$82*0.3066,2)</f>
        <v>0</v>
      </c>
      <c r="L224" s="69"/>
      <c r="M224" s="24" t="s">
        <v>307</v>
      </c>
      <c r="N224" s="61" t="s">
        <v>308</v>
      </c>
      <c r="O224" s="311">
        <f>ROUNDUP('7990NTP-P'!N82*0.3066,2)</f>
        <v>0</v>
      </c>
      <c r="P224" s="85"/>
      <c r="Q224" s="24" t="s">
        <v>307</v>
      </c>
      <c r="R224" s="61" t="s">
        <v>308</v>
      </c>
      <c r="S224" s="311">
        <f>ROUNDUP('7990NTP-P'!O82*0.3066,2)</f>
        <v>0</v>
      </c>
      <c r="T224" s="85"/>
      <c r="U224" s="24" t="s">
        <v>307</v>
      </c>
      <c r="V224" s="61" t="s">
        <v>308</v>
      </c>
      <c r="W224" s="75">
        <f>ROUNDUP('7990NTP-P'!P82*0.3066,2)</f>
        <v>0</v>
      </c>
      <c r="X224" s="69"/>
      <c r="Y224" s="24" t="s">
        <v>307</v>
      </c>
      <c r="Z224" s="61" t="s">
        <v>308</v>
      </c>
      <c r="AA224" s="75">
        <f>ROUNDUP('7990NTP-P'!Q82*0.3066,2)</f>
        <v>0</v>
      </c>
      <c r="AB224" s="69"/>
      <c r="AC224" s="24" t="s">
        <v>307</v>
      </c>
      <c r="AD224" s="61" t="s">
        <v>308</v>
      </c>
      <c r="AE224" s="75">
        <f>ROUNDUP('7990NTP-P'!U82*0.3066,2)</f>
        <v>0</v>
      </c>
      <c r="AF224" s="69"/>
      <c r="AG224" s="24" t="s">
        <v>307</v>
      </c>
      <c r="AH224" s="61" t="s">
        <v>308</v>
      </c>
      <c r="AI224" s="75">
        <f>ROUNDUP('7990NTP-P'!Y82*0.3066,2)</f>
        <v>0</v>
      </c>
      <c r="AJ224" s="69"/>
      <c r="AK224" s="63">
        <f t="shared" si="1"/>
        <v>0</v>
      </c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  <c r="ER224" s="35"/>
      <c r="ES224" s="35"/>
      <c r="ET224" s="35"/>
      <c r="EU224" s="35"/>
      <c r="EV224" s="35"/>
      <c r="EW224" s="35"/>
      <c r="EX224" s="35"/>
      <c r="EY224" s="35"/>
      <c r="EZ224" s="35"/>
      <c r="FA224" s="35"/>
      <c r="FB224" s="35"/>
      <c r="FC224" s="35"/>
      <c r="FD224" s="35"/>
      <c r="FE224" s="35"/>
      <c r="FF224" s="35"/>
      <c r="FG224" s="35"/>
      <c r="FH224" s="35"/>
      <c r="FI224" s="35"/>
      <c r="FJ224" s="35"/>
      <c r="FK224" s="35"/>
      <c r="FL224" s="35"/>
      <c r="FM224" s="35"/>
      <c r="FN224" s="35"/>
      <c r="FO224" s="35"/>
      <c r="FP224" s="35"/>
      <c r="FQ224" s="35"/>
      <c r="FR224" s="35"/>
      <c r="FS224" s="35"/>
      <c r="FT224" s="35"/>
      <c r="FU224" s="35"/>
      <c r="FV224" s="35"/>
      <c r="FW224" s="35"/>
      <c r="FX224" s="35"/>
      <c r="FY224" s="35"/>
      <c r="FZ224" s="35"/>
      <c r="GA224" s="35"/>
      <c r="GB224" s="35"/>
      <c r="GC224" s="35"/>
      <c r="GD224" s="35"/>
      <c r="GE224" s="35"/>
      <c r="GF224" s="35"/>
      <c r="GG224" s="35"/>
      <c r="GH224" s="35"/>
      <c r="GI224" s="35"/>
      <c r="GJ224" s="35"/>
      <c r="GK224" s="35"/>
      <c r="GL224" s="35"/>
      <c r="GM224" s="35"/>
      <c r="GN224" s="35"/>
      <c r="GO224" s="35"/>
      <c r="GP224" s="35"/>
      <c r="GQ224" s="35"/>
      <c r="GR224" s="35"/>
      <c r="GS224" s="35"/>
      <c r="GT224" s="35"/>
      <c r="GU224" s="35"/>
      <c r="GV224" s="35"/>
      <c r="GW224" s="35"/>
      <c r="GX224" s="35"/>
      <c r="GY224" s="35"/>
      <c r="GZ224" s="35"/>
      <c r="HA224" s="35"/>
      <c r="HB224" s="35"/>
      <c r="HC224" s="35"/>
      <c r="HD224" s="35"/>
      <c r="HE224" s="35"/>
      <c r="HF224" s="35"/>
      <c r="HG224" s="35"/>
      <c r="HH224" s="35"/>
      <c r="HI224" s="35"/>
      <c r="HJ224" s="35"/>
      <c r="HK224" s="35"/>
      <c r="HL224" s="35"/>
      <c r="HM224" s="35"/>
      <c r="HN224" s="35"/>
      <c r="HO224" s="35"/>
      <c r="HP224" s="35"/>
      <c r="HQ224" s="35"/>
      <c r="HR224" s="35"/>
      <c r="HS224" s="35"/>
      <c r="HT224" s="35"/>
      <c r="HU224" s="35"/>
      <c r="HV224" s="35"/>
      <c r="HW224" s="35"/>
      <c r="HX224" s="35"/>
      <c r="HY224" s="35"/>
      <c r="HZ224" s="35"/>
      <c r="IA224" s="35"/>
      <c r="IB224" s="35"/>
      <c r="IC224" s="35"/>
      <c r="ID224" s="35"/>
      <c r="IE224" s="35"/>
      <c r="IF224" s="35"/>
      <c r="IG224" s="35"/>
      <c r="IH224" s="35"/>
      <c r="II224" s="35"/>
      <c r="IJ224" s="35"/>
      <c r="IK224" s="35"/>
      <c r="IL224" s="35"/>
      <c r="IM224" s="35"/>
      <c r="IN224" s="35"/>
      <c r="IO224" s="35"/>
      <c r="IP224" s="35"/>
      <c r="IQ224" s="35"/>
      <c r="IR224" s="35"/>
      <c r="IS224" s="35"/>
      <c r="IT224" s="35"/>
      <c r="IU224" s="35"/>
      <c r="IV224" s="35"/>
      <c r="IW224" s="35"/>
      <c r="IX224" s="35"/>
      <c r="IY224" s="35"/>
      <c r="IZ224" s="35"/>
      <c r="JA224" s="35"/>
      <c r="JB224" s="35"/>
      <c r="JC224" s="35"/>
      <c r="JD224" s="35"/>
      <c r="JE224" s="35"/>
      <c r="JF224" s="35"/>
      <c r="JG224" s="35"/>
      <c r="JH224" s="35"/>
      <c r="JI224" s="35"/>
      <c r="JJ224" s="35"/>
      <c r="JK224" s="35"/>
      <c r="JL224" s="35"/>
      <c r="JM224" s="35"/>
      <c r="JN224" s="35"/>
      <c r="JO224" s="35"/>
      <c r="JP224" s="35"/>
      <c r="JQ224" s="35"/>
      <c r="JR224" s="35"/>
      <c r="JS224" s="35"/>
      <c r="JT224" s="35"/>
      <c r="JU224" s="35"/>
      <c r="JV224" s="35"/>
      <c r="JW224" s="35"/>
      <c r="JX224" s="35"/>
      <c r="JY224" s="35"/>
      <c r="JZ224" s="35"/>
      <c r="KA224" s="35"/>
      <c r="KB224" s="35"/>
      <c r="KC224" s="35"/>
      <c r="KD224" s="35"/>
      <c r="KE224" s="35"/>
      <c r="KF224" s="35"/>
      <c r="KG224" s="35"/>
      <c r="KH224" s="35"/>
      <c r="KI224" s="35"/>
      <c r="KJ224" s="35"/>
    </row>
    <row r="225" spans="1:296" s="43" customFormat="1" ht="13.5" hidden="1" thickBot="1" x14ac:dyDescent="0.35">
      <c r="A225" s="80"/>
      <c r="B225" s="12"/>
      <c r="C225" s="68"/>
      <c r="D225" s="69"/>
      <c r="E225" s="24"/>
      <c r="F225" s="61"/>
      <c r="G225" s="68"/>
      <c r="H225" s="69"/>
      <c r="I225" s="24"/>
      <c r="J225" s="83"/>
      <c r="K225" s="68"/>
      <c r="L225" s="69"/>
      <c r="M225" s="24"/>
      <c r="N225" s="84"/>
      <c r="O225" s="85"/>
      <c r="P225" s="85"/>
      <c r="Q225" s="86"/>
      <c r="R225" s="61"/>
      <c r="S225" s="85"/>
      <c r="T225" s="85"/>
      <c r="U225" s="86"/>
      <c r="V225" s="61"/>
      <c r="W225" s="75"/>
      <c r="X225" s="69"/>
      <c r="Y225" s="24"/>
      <c r="Z225" s="61"/>
      <c r="AA225" s="87"/>
      <c r="AB225" s="69"/>
      <c r="AC225" s="24"/>
      <c r="AD225" s="61"/>
      <c r="AE225" s="87"/>
      <c r="AF225" s="69"/>
      <c r="AG225" s="24"/>
      <c r="AH225" s="61"/>
      <c r="AI225" s="87"/>
      <c r="AJ225" s="69"/>
      <c r="AK225" s="63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  <c r="ER225" s="35"/>
      <c r="ES225" s="35"/>
      <c r="ET225" s="35"/>
      <c r="EU225" s="35"/>
      <c r="EV225" s="35"/>
      <c r="EW225" s="35"/>
      <c r="EX225" s="35"/>
      <c r="EY225" s="35"/>
      <c r="EZ225" s="35"/>
      <c r="FA225" s="35"/>
      <c r="FB225" s="35"/>
      <c r="FC225" s="35"/>
      <c r="FD225" s="35"/>
      <c r="FE225" s="35"/>
      <c r="FF225" s="35"/>
      <c r="FG225" s="35"/>
      <c r="FH225" s="35"/>
      <c r="FI225" s="35"/>
      <c r="FJ225" s="35"/>
      <c r="FK225" s="35"/>
      <c r="FL225" s="35"/>
      <c r="FM225" s="35"/>
      <c r="FN225" s="35"/>
      <c r="FO225" s="35"/>
      <c r="FP225" s="35"/>
      <c r="FQ225" s="35"/>
      <c r="FR225" s="35"/>
      <c r="FS225" s="35"/>
      <c r="FT225" s="35"/>
      <c r="FU225" s="35"/>
      <c r="FV225" s="35"/>
      <c r="FW225" s="35"/>
      <c r="FX225" s="35"/>
      <c r="FY225" s="35"/>
      <c r="FZ225" s="35"/>
      <c r="GA225" s="35"/>
      <c r="GB225" s="35"/>
      <c r="GC225" s="35"/>
      <c r="GD225" s="35"/>
      <c r="GE225" s="35"/>
      <c r="GF225" s="35"/>
      <c r="GG225" s="35"/>
      <c r="GH225" s="35"/>
      <c r="GI225" s="35"/>
      <c r="GJ225" s="35"/>
      <c r="GK225" s="35"/>
      <c r="GL225" s="35"/>
      <c r="GM225" s="35"/>
      <c r="GN225" s="35"/>
      <c r="GO225" s="35"/>
      <c r="GP225" s="35"/>
      <c r="GQ225" s="35"/>
      <c r="GR225" s="35"/>
      <c r="GS225" s="35"/>
      <c r="GT225" s="35"/>
      <c r="GU225" s="35"/>
      <c r="GV225" s="35"/>
      <c r="GW225" s="35"/>
      <c r="GX225" s="35"/>
      <c r="GY225" s="35"/>
      <c r="GZ225" s="35"/>
      <c r="HA225" s="35"/>
      <c r="HB225" s="35"/>
      <c r="HC225" s="35"/>
      <c r="HD225" s="35"/>
      <c r="HE225" s="35"/>
      <c r="HF225" s="35"/>
      <c r="HG225" s="35"/>
      <c r="HH225" s="35"/>
      <c r="HI225" s="35"/>
      <c r="HJ225" s="35"/>
      <c r="HK225" s="35"/>
      <c r="HL225" s="35"/>
      <c r="HM225" s="35"/>
      <c r="HN225" s="35"/>
      <c r="HO225" s="35"/>
      <c r="HP225" s="35"/>
      <c r="HQ225" s="35"/>
      <c r="HR225" s="35"/>
      <c r="HS225" s="35"/>
      <c r="HT225" s="35"/>
      <c r="HU225" s="35"/>
      <c r="HV225" s="35"/>
      <c r="HW225" s="35"/>
      <c r="HX225" s="35"/>
      <c r="HY225" s="35"/>
      <c r="HZ225" s="35"/>
      <c r="IA225" s="35"/>
      <c r="IB225" s="35"/>
      <c r="IC225" s="35"/>
      <c r="ID225" s="35"/>
      <c r="IE225" s="35"/>
      <c r="IF225" s="35"/>
      <c r="IG225" s="35"/>
      <c r="IH225" s="35"/>
      <c r="II225" s="35"/>
      <c r="IJ225" s="35"/>
      <c r="IK225" s="35"/>
      <c r="IL225" s="35"/>
      <c r="IM225" s="35"/>
      <c r="IN225" s="35"/>
      <c r="IO225" s="35"/>
      <c r="IP225" s="35"/>
      <c r="IQ225" s="35"/>
      <c r="IR225" s="35"/>
      <c r="IS225" s="35"/>
      <c r="IT225" s="35"/>
      <c r="IU225" s="35"/>
      <c r="IV225" s="35"/>
      <c r="IW225" s="35"/>
      <c r="IX225" s="35"/>
      <c r="IY225" s="35"/>
      <c r="IZ225" s="35"/>
      <c r="JA225" s="35"/>
      <c r="JB225" s="35"/>
      <c r="JC225" s="35"/>
      <c r="JD225" s="35"/>
      <c r="JE225" s="35"/>
      <c r="JF225" s="35"/>
      <c r="JG225" s="35"/>
      <c r="JH225" s="35"/>
      <c r="JI225" s="35"/>
      <c r="JJ225" s="35"/>
      <c r="JK225" s="35"/>
      <c r="JL225" s="35"/>
      <c r="JM225" s="35"/>
      <c r="JN225" s="35"/>
      <c r="JO225" s="35"/>
      <c r="JP225" s="35"/>
      <c r="JQ225" s="35"/>
      <c r="JR225" s="35"/>
      <c r="JS225" s="35"/>
      <c r="JT225" s="35"/>
      <c r="JU225" s="35"/>
      <c r="JV225" s="35"/>
      <c r="JW225" s="35"/>
      <c r="JX225" s="35"/>
      <c r="JY225" s="35"/>
      <c r="JZ225" s="35"/>
      <c r="KA225" s="35"/>
      <c r="KB225" s="35"/>
      <c r="KC225" s="35"/>
      <c r="KD225" s="35"/>
      <c r="KE225" s="35"/>
      <c r="KF225" s="35"/>
      <c r="KG225" s="35"/>
      <c r="KH225" s="35"/>
      <c r="KI225" s="35"/>
      <c r="KJ225" s="35"/>
    </row>
    <row r="226" spans="1:296" ht="50.5" hidden="1" thickBot="1" x14ac:dyDescent="0.3">
      <c r="A226" s="2" t="s">
        <v>129</v>
      </c>
      <c r="B226" s="12" t="s">
        <v>117</v>
      </c>
      <c r="C226" s="75">
        <f>ROUNDDOWN('7990NTP-P'!$K$83*0.93,2)</f>
        <v>0</v>
      </c>
      <c r="D226" s="76">
        <f>'7990NTP-P'!$C$83</f>
        <v>0</v>
      </c>
      <c r="E226" s="24" t="s">
        <v>129</v>
      </c>
      <c r="F226" s="61" t="s">
        <v>117</v>
      </c>
      <c r="G226" s="75">
        <f>ROUNDDOWN('7990NTP-P'!$L$83*0.93,2)</f>
        <v>0</v>
      </c>
      <c r="H226" s="76">
        <f>'7990NTP-P'!$D$83</f>
        <v>0</v>
      </c>
      <c r="I226" s="24" t="s">
        <v>129</v>
      </c>
      <c r="J226" s="61" t="s">
        <v>117</v>
      </c>
      <c r="K226" s="75">
        <f>ROUNDDOWN('7990NTP-P'!$M$83*0.93,2)</f>
        <v>0</v>
      </c>
      <c r="L226" s="76">
        <f>'7990NTP-P'!E83</f>
        <v>0</v>
      </c>
      <c r="M226" s="24" t="s">
        <v>339</v>
      </c>
      <c r="N226" s="61" t="s">
        <v>341</v>
      </c>
      <c r="O226" s="311">
        <f>ROUNDDOWN('7990NTP-P'!N83*0.93,2)</f>
        <v>0</v>
      </c>
      <c r="P226" s="76">
        <f>'7990NTP-P'!F83</f>
        <v>0</v>
      </c>
      <c r="Q226" s="24" t="s">
        <v>339</v>
      </c>
      <c r="R226" s="61" t="s">
        <v>341</v>
      </c>
      <c r="S226" s="311">
        <f>ROUNDDOWN('7990NTP-P'!O83*0.93,2)</f>
        <v>0</v>
      </c>
      <c r="T226" s="76">
        <f>'7990NTP-P'!G83</f>
        <v>0</v>
      </c>
      <c r="U226" s="24" t="s">
        <v>339</v>
      </c>
      <c r="V226" s="61" t="s">
        <v>341</v>
      </c>
      <c r="W226" s="75">
        <f>ROUNDDOWN('7990NTP-P'!P83*0.93,2)</f>
        <v>0</v>
      </c>
      <c r="X226" s="76">
        <f>'7990NTP-P'!H83</f>
        <v>0</v>
      </c>
      <c r="Y226" s="24" t="s">
        <v>339</v>
      </c>
      <c r="Z226" s="61" t="s">
        <v>341</v>
      </c>
      <c r="AA226" s="75">
        <f>ROUNDDOWN('7990NTP-P'!Q83*0.93,2)</f>
        <v>0</v>
      </c>
      <c r="AB226" s="76">
        <f>'7990NTP-P'!I83</f>
        <v>0</v>
      </c>
      <c r="AC226" s="24" t="s">
        <v>339</v>
      </c>
      <c r="AD226" s="61" t="s">
        <v>341</v>
      </c>
      <c r="AE226" s="75">
        <f>ROUNDDOWN('7990NTP-P'!U83*0.93,2)</f>
        <v>0</v>
      </c>
      <c r="AF226" s="76">
        <f>'7990NTP-P'!M83</f>
        <v>0</v>
      </c>
      <c r="AG226" s="24" t="s">
        <v>339</v>
      </c>
      <c r="AH226" s="61" t="s">
        <v>341</v>
      </c>
      <c r="AI226" s="75">
        <f>ROUNDDOWN('7990NTP-P'!Y83*0.93,2)</f>
        <v>0</v>
      </c>
      <c r="AJ226" s="76">
        <f>'7990NTP-P'!Q83</f>
        <v>0</v>
      </c>
      <c r="AK226" s="63">
        <f t="shared" si="1"/>
        <v>0</v>
      </c>
      <c r="KC226" s="35"/>
      <c r="KD226" s="35"/>
      <c r="KE226" s="35"/>
      <c r="KF226" s="35"/>
      <c r="KG226" s="35"/>
      <c r="KH226" s="35"/>
      <c r="KI226" s="35"/>
      <c r="KJ226" s="35"/>
    </row>
    <row r="227" spans="1:296" ht="51" hidden="1" thickBot="1" x14ac:dyDescent="0.35">
      <c r="A227" s="2" t="s">
        <v>130</v>
      </c>
      <c r="B227" s="12" t="s">
        <v>118</v>
      </c>
      <c r="C227" s="75">
        <f>ROUNDUP('7990NTP-P'!$K$83*0.07,2)</f>
        <v>0</v>
      </c>
      <c r="D227" s="69"/>
      <c r="E227" s="24" t="s">
        <v>130</v>
      </c>
      <c r="F227" s="61" t="s">
        <v>118</v>
      </c>
      <c r="G227" s="75">
        <f>ROUNDUP('7990NTP-P'!$L$83*0.07,2)</f>
        <v>0</v>
      </c>
      <c r="H227" s="69"/>
      <c r="I227" s="24" t="s">
        <v>130</v>
      </c>
      <c r="J227" s="61" t="s">
        <v>118</v>
      </c>
      <c r="K227" s="75">
        <f>ROUNDUP('7990NTP-P'!$M$83*0.07,2)</f>
        <v>0</v>
      </c>
      <c r="L227" s="69"/>
      <c r="M227" s="24" t="s">
        <v>340</v>
      </c>
      <c r="N227" s="61" t="s">
        <v>342</v>
      </c>
      <c r="O227" s="311">
        <f>ROUNDUP('7990NTP-P'!N83*0.07,2)</f>
        <v>0</v>
      </c>
      <c r="P227" s="62"/>
      <c r="Q227" s="24" t="s">
        <v>340</v>
      </c>
      <c r="R227" s="61" t="s">
        <v>342</v>
      </c>
      <c r="S227" s="311">
        <f>ROUNDUP('7990NTP-P'!O83*0.07,2)</f>
        <v>0</v>
      </c>
      <c r="T227" s="62"/>
      <c r="U227" s="24" t="s">
        <v>340</v>
      </c>
      <c r="V227" s="61" t="s">
        <v>342</v>
      </c>
      <c r="W227" s="75">
        <f>ROUNDUP('7990NTP-P'!P83*0.07,2)</f>
        <v>0</v>
      </c>
      <c r="X227" s="69"/>
      <c r="Y227" s="24" t="s">
        <v>340</v>
      </c>
      <c r="Z227" s="61" t="s">
        <v>342</v>
      </c>
      <c r="AA227" s="75">
        <f>ROUNDUP('7990NTP-P'!Q83*0.07,2)</f>
        <v>0</v>
      </c>
      <c r="AB227" s="69"/>
      <c r="AC227" s="24" t="s">
        <v>340</v>
      </c>
      <c r="AD227" s="61" t="s">
        <v>342</v>
      </c>
      <c r="AE227" s="75">
        <f>ROUNDUP('7990NTP-P'!U83*0.07,2)</f>
        <v>0</v>
      </c>
      <c r="AF227" s="69"/>
      <c r="AG227" s="24" t="s">
        <v>340</v>
      </c>
      <c r="AH227" s="61" t="s">
        <v>342</v>
      </c>
      <c r="AI227" s="75">
        <f>ROUNDUP('7990NTP-P'!Y83*0.07,2)</f>
        <v>0</v>
      </c>
      <c r="AJ227" s="69"/>
      <c r="AK227" s="63">
        <f t="shared" si="1"/>
        <v>0</v>
      </c>
      <c r="KC227" s="35"/>
      <c r="KD227" s="35"/>
      <c r="KE227" s="35"/>
      <c r="KF227" s="35"/>
      <c r="KG227" s="35"/>
      <c r="KH227" s="35"/>
      <c r="KI227" s="35"/>
      <c r="KJ227" s="35"/>
    </row>
    <row r="228" spans="1:296" s="43" customFormat="1" ht="13.5" hidden="1" thickBot="1" x14ac:dyDescent="0.35">
      <c r="A228" s="80"/>
      <c r="B228" s="12"/>
      <c r="C228" s="68"/>
      <c r="D228" s="69"/>
      <c r="E228" s="24"/>
      <c r="F228" s="61"/>
      <c r="G228" s="68"/>
      <c r="H228" s="69"/>
      <c r="I228" s="24"/>
      <c r="J228" s="83"/>
      <c r="K228" s="68"/>
      <c r="L228" s="69"/>
      <c r="M228" s="24"/>
      <c r="N228" s="84"/>
      <c r="O228" s="85"/>
      <c r="P228" s="85"/>
      <c r="Q228" s="86"/>
      <c r="R228" s="61"/>
      <c r="S228" s="85"/>
      <c r="T228" s="85"/>
      <c r="U228" s="86"/>
      <c r="V228" s="61"/>
      <c r="W228" s="75"/>
      <c r="X228" s="69"/>
      <c r="Y228" s="24"/>
      <c r="Z228" s="61"/>
      <c r="AA228" s="87"/>
      <c r="AB228" s="69"/>
      <c r="AC228" s="24"/>
      <c r="AD228" s="61"/>
      <c r="AE228" s="87"/>
      <c r="AF228" s="69"/>
      <c r="AG228" s="24"/>
      <c r="AH228" s="61"/>
      <c r="AI228" s="87"/>
      <c r="AJ228" s="69"/>
      <c r="AK228" s="63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  <c r="ER228" s="35"/>
      <c r="ES228" s="35"/>
      <c r="ET228" s="35"/>
      <c r="EU228" s="35"/>
      <c r="EV228" s="35"/>
      <c r="EW228" s="35"/>
      <c r="EX228" s="35"/>
      <c r="EY228" s="35"/>
      <c r="EZ228" s="35"/>
      <c r="FA228" s="35"/>
      <c r="FB228" s="35"/>
      <c r="FC228" s="35"/>
      <c r="FD228" s="35"/>
      <c r="FE228" s="35"/>
      <c r="FF228" s="35"/>
      <c r="FG228" s="35"/>
      <c r="FH228" s="35"/>
      <c r="FI228" s="35"/>
      <c r="FJ228" s="35"/>
      <c r="FK228" s="35"/>
      <c r="FL228" s="35"/>
      <c r="FM228" s="35"/>
      <c r="FN228" s="35"/>
      <c r="FO228" s="35"/>
      <c r="FP228" s="35"/>
      <c r="FQ228" s="35"/>
      <c r="FR228" s="35"/>
      <c r="FS228" s="35"/>
      <c r="FT228" s="35"/>
      <c r="FU228" s="35"/>
      <c r="FV228" s="35"/>
      <c r="FW228" s="35"/>
      <c r="FX228" s="35"/>
      <c r="FY228" s="35"/>
      <c r="FZ228" s="35"/>
      <c r="GA228" s="35"/>
      <c r="GB228" s="35"/>
      <c r="GC228" s="35"/>
      <c r="GD228" s="35"/>
      <c r="GE228" s="35"/>
      <c r="GF228" s="35"/>
      <c r="GG228" s="35"/>
      <c r="GH228" s="35"/>
      <c r="GI228" s="35"/>
      <c r="GJ228" s="35"/>
      <c r="GK228" s="35"/>
      <c r="GL228" s="35"/>
      <c r="GM228" s="35"/>
      <c r="GN228" s="35"/>
      <c r="GO228" s="35"/>
      <c r="GP228" s="35"/>
      <c r="GQ228" s="35"/>
      <c r="GR228" s="35"/>
      <c r="GS228" s="35"/>
      <c r="GT228" s="35"/>
      <c r="GU228" s="35"/>
      <c r="GV228" s="35"/>
      <c r="GW228" s="35"/>
      <c r="GX228" s="35"/>
      <c r="GY228" s="35"/>
      <c r="GZ228" s="35"/>
      <c r="HA228" s="35"/>
      <c r="HB228" s="35"/>
      <c r="HC228" s="35"/>
      <c r="HD228" s="35"/>
      <c r="HE228" s="35"/>
      <c r="HF228" s="35"/>
      <c r="HG228" s="35"/>
      <c r="HH228" s="35"/>
      <c r="HI228" s="35"/>
      <c r="HJ228" s="35"/>
      <c r="HK228" s="35"/>
      <c r="HL228" s="35"/>
      <c r="HM228" s="35"/>
      <c r="HN228" s="35"/>
      <c r="HO228" s="35"/>
      <c r="HP228" s="35"/>
      <c r="HQ228" s="35"/>
      <c r="HR228" s="35"/>
      <c r="HS228" s="35"/>
      <c r="HT228" s="35"/>
      <c r="HU228" s="35"/>
      <c r="HV228" s="35"/>
      <c r="HW228" s="35"/>
      <c r="HX228" s="35"/>
      <c r="HY228" s="35"/>
      <c r="HZ228" s="35"/>
      <c r="IA228" s="35"/>
      <c r="IB228" s="35"/>
      <c r="IC228" s="35"/>
      <c r="ID228" s="35"/>
      <c r="IE228" s="35"/>
      <c r="IF228" s="35"/>
      <c r="IG228" s="35"/>
      <c r="IH228" s="35"/>
      <c r="II228" s="35"/>
      <c r="IJ228" s="35"/>
      <c r="IK228" s="35"/>
      <c r="IL228" s="35"/>
      <c r="IM228" s="35"/>
      <c r="IN228" s="35"/>
      <c r="IO228" s="35"/>
      <c r="IP228" s="35"/>
      <c r="IQ228" s="35"/>
      <c r="IR228" s="35"/>
      <c r="IS228" s="35"/>
      <c r="IT228" s="35"/>
      <c r="IU228" s="35"/>
      <c r="IV228" s="35"/>
      <c r="IW228" s="35"/>
      <c r="IX228" s="35"/>
      <c r="IY228" s="35"/>
      <c r="IZ228" s="35"/>
      <c r="JA228" s="35"/>
      <c r="JB228" s="35"/>
      <c r="JC228" s="35"/>
      <c r="JD228" s="35"/>
      <c r="JE228" s="35"/>
      <c r="JF228" s="35"/>
      <c r="JG228" s="35"/>
      <c r="JH228" s="35"/>
      <c r="JI228" s="35"/>
      <c r="JJ228" s="35"/>
      <c r="JK228" s="35"/>
      <c r="JL228" s="35"/>
      <c r="JM228" s="35"/>
      <c r="JN228" s="35"/>
      <c r="JO228" s="35"/>
      <c r="JP228" s="35"/>
      <c r="JQ228" s="35"/>
      <c r="JR228" s="35"/>
      <c r="JS228" s="35"/>
      <c r="JT228" s="35"/>
      <c r="JU228" s="35"/>
      <c r="JV228" s="35"/>
      <c r="JW228" s="35"/>
      <c r="JX228" s="35"/>
      <c r="JY228" s="35"/>
      <c r="JZ228" s="35"/>
      <c r="KA228" s="35"/>
      <c r="KB228" s="35"/>
      <c r="KC228" s="35"/>
      <c r="KD228" s="35"/>
      <c r="KE228" s="35"/>
      <c r="KF228" s="35"/>
      <c r="KG228" s="35"/>
      <c r="KH228" s="35"/>
      <c r="KI228" s="35"/>
      <c r="KJ228" s="35"/>
    </row>
    <row r="229" spans="1:296" ht="50.5" hidden="1" thickBot="1" x14ac:dyDescent="0.3">
      <c r="A229" s="2" t="s">
        <v>333</v>
      </c>
      <c r="B229" s="12" t="s">
        <v>311</v>
      </c>
      <c r="C229" s="75">
        <f>ROUNDDOWN('7990NTP-P'!$K$84*0.9,2)</f>
        <v>0</v>
      </c>
      <c r="D229" s="76">
        <f>'7990NTP-P'!$C$84</f>
        <v>0</v>
      </c>
      <c r="E229" s="24" t="s">
        <v>333</v>
      </c>
      <c r="F229" s="61" t="s">
        <v>311</v>
      </c>
      <c r="G229" s="75">
        <f>ROUNDDOWN('7990NTP-P'!$L$84*0.9,2)</f>
        <v>0</v>
      </c>
      <c r="H229" s="76">
        <f>'7990NTP-P'!$D$84</f>
        <v>0</v>
      </c>
      <c r="I229" s="24" t="s">
        <v>333</v>
      </c>
      <c r="J229" s="61" t="s">
        <v>311</v>
      </c>
      <c r="K229" s="75">
        <f>ROUNDDOWN('7990NTP-P'!$M$84*0.9,2)</f>
        <v>0</v>
      </c>
      <c r="L229" s="76">
        <f>'7990NTP-P'!E84</f>
        <v>0</v>
      </c>
      <c r="M229" s="24" t="s">
        <v>309</v>
      </c>
      <c r="N229" s="61" t="s">
        <v>311</v>
      </c>
      <c r="O229" s="311">
        <f>ROUNDDOWN('7990NTP-P'!N84*0.9,2)</f>
        <v>0</v>
      </c>
      <c r="P229" s="76">
        <f>'7990NTP-P'!F84</f>
        <v>0</v>
      </c>
      <c r="Q229" s="24" t="s">
        <v>309</v>
      </c>
      <c r="R229" s="61" t="s">
        <v>311</v>
      </c>
      <c r="S229" s="311">
        <f>ROUNDDOWN('7990NTP-P'!O84*0.9,2)</f>
        <v>0</v>
      </c>
      <c r="T229" s="76">
        <f>'7990NTP-P'!G84</f>
        <v>0</v>
      </c>
      <c r="U229" s="24" t="s">
        <v>309</v>
      </c>
      <c r="V229" s="61" t="s">
        <v>311</v>
      </c>
      <c r="W229" s="75">
        <f>ROUNDDOWN('7990NTP-P'!P84*0.9,2)</f>
        <v>0</v>
      </c>
      <c r="X229" s="76">
        <f>'7990NTP-P'!H84</f>
        <v>0</v>
      </c>
      <c r="Y229" s="24" t="s">
        <v>309</v>
      </c>
      <c r="Z229" s="61" t="s">
        <v>311</v>
      </c>
      <c r="AA229" s="75">
        <f>ROUNDDOWN('7990NTP-P'!Q84*0.9,2)</f>
        <v>0</v>
      </c>
      <c r="AB229" s="76">
        <f>'7990NTP-P'!I84</f>
        <v>0</v>
      </c>
      <c r="AC229" s="24" t="s">
        <v>309</v>
      </c>
      <c r="AD229" s="61" t="s">
        <v>311</v>
      </c>
      <c r="AE229" s="75">
        <f>ROUNDDOWN('7990NTP-P'!U84*0.9,2)</f>
        <v>0</v>
      </c>
      <c r="AF229" s="76">
        <f>'7990NTP-P'!M84</f>
        <v>0</v>
      </c>
      <c r="AG229" s="24" t="s">
        <v>309</v>
      </c>
      <c r="AH229" s="61" t="s">
        <v>311</v>
      </c>
      <c r="AI229" s="75">
        <f>ROUNDDOWN('7990NTP-P'!Y84*0.9,2)</f>
        <v>0</v>
      </c>
      <c r="AJ229" s="76">
        <f>'7990NTP-P'!Q84</f>
        <v>0</v>
      </c>
      <c r="AK229" s="63">
        <f t="shared" si="1"/>
        <v>0</v>
      </c>
      <c r="KC229" s="35"/>
      <c r="KD229" s="35"/>
      <c r="KE229" s="35"/>
      <c r="KF229" s="35"/>
      <c r="KG229" s="35"/>
      <c r="KH229" s="35"/>
      <c r="KI229" s="35"/>
      <c r="KJ229" s="35"/>
    </row>
    <row r="230" spans="1:296" ht="51" hidden="1" thickBot="1" x14ac:dyDescent="0.35">
      <c r="A230" s="2" t="s">
        <v>334</v>
      </c>
      <c r="B230" s="12" t="s">
        <v>335</v>
      </c>
      <c r="C230" s="75">
        <f>ROUNDUP('7990NTP-P'!$K$84*0.1,2)</f>
        <v>0</v>
      </c>
      <c r="D230" s="69"/>
      <c r="E230" s="24" t="s">
        <v>334</v>
      </c>
      <c r="F230" s="61" t="s">
        <v>335</v>
      </c>
      <c r="G230" s="75">
        <f>ROUNDUP('7990NTP-P'!$L$84*0.1,2)</f>
        <v>0</v>
      </c>
      <c r="H230" s="69"/>
      <c r="I230" s="24" t="s">
        <v>334</v>
      </c>
      <c r="J230" s="61" t="s">
        <v>335</v>
      </c>
      <c r="K230" s="75">
        <f>ROUNDUP('7990NTP-P'!$M$84*0.1,2)</f>
        <v>0</v>
      </c>
      <c r="L230" s="69"/>
      <c r="M230" s="24" t="s">
        <v>310</v>
      </c>
      <c r="N230" s="61" t="s">
        <v>312</v>
      </c>
      <c r="O230" s="311">
        <f>ROUNDUP('7990NTP-P'!N84*0.1,2)</f>
        <v>0</v>
      </c>
      <c r="P230" s="62"/>
      <c r="Q230" s="24" t="s">
        <v>310</v>
      </c>
      <c r="R230" s="61" t="s">
        <v>312</v>
      </c>
      <c r="S230" s="311">
        <f>ROUNDUP('7990NTP-P'!O84*0.1,2)</f>
        <v>0</v>
      </c>
      <c r="T230" s="62"/>
      <c r="U230" s="24" t="s">
        <v>310</v>
      </c>
      <c r="V230" s="61" t="s">
        <v>312</v>
      </c>
      <c r="W230" s="75">
        <f>ROUNDUP('7990NTP-P'!P84*0.1,2)</f>
        <v>0</v>
      </c>
      <c r="X230" s="69"/>
      <c r="Y230" s="24" t="s">
        <v>310</v>
      </c>
      <c r="Z230" s="61" t="s">
        <v>312</v>
      </c>
      <c r="AA230" s="75">
        <f>ROUNDUP('7990NTP-P'!Q84*0.1,2)</f>
        <v>0</v>
      </c>
      <c r="AB230" s="69"/>
      <c r="AC230" s="24" t="s">
        <v>310</v>
      </c>
      <c r="AD230" s="61" t="s">
        <v>312</v>
      </c>
      <c r="AE230" s="75">
        <f>ROUNDUP('7990NTP-P'!U84*0.1,2)</f>
        <v>0</v>
      </c>
      <c r="AF230" s="69"/>
      <c r="AG230" s="24" t="s">
        <v>310</v>
      </c>
      <c r="AH230" s="61" t="s">
        <v>312</v>
      </c>
      <c r="AI230" s="75">
        <f>ROUNDUP('7990NTP-P'!Y84*0.1,2)</f>
        <v>0</v>
      </c>
      <c r="AJ230" s="69"/>
      <c r="AK230" s="63">
        <f t="shared" si="1"/>
        <v>0</v>
      </c>
      <c r="KC230" s="35"/>
      <c r="KD230" s="35"/>
      <c r="KE230" s="35"/>
      <c r="KF230" s="35"/>
      <c r="KG230" s="35"/>
      <c r="KH230" s="35"/>
      <c r="KI230" s="35"/>
      <c r="KJ230" s="35"/>
    </row>
    <row r="231" spans="1:296" ht="13.5" hidden="1" thickBot="1" x14ac:dyDescent="0.35">
      <c r="A231" s="2"/>
      <c r="B231" s="12"/>
      <c r="C231" s="75"/>
      <c r="D231" s="69"/>
      <c r="E231" s="24"/>
      <c r="F231" s="61"/>
      <c r="G231" s="75"/>
      <c r="H231" s="69"/>
      <c r="I231" s="24"/>
      <c r="J231" s="83"/>
      <c r="K231" s="75"/>
      <c r="L231" s="69"/>
      <c r="M231" s="24"/>
      <c r="N231" s="84"/>
      <c r="O231" s="62"/>
      <c r="P231" s="62"/>
      <c r="Q231" s="66"/>
      <c r="R231" s="67"/>
      <c r="S231" s="62"/>
      <c r="T231" s="62"/>
      <c r="U231" s="66"/>
      <c r="V231" s="67"/>
      <c r="W231" s="75"/>
      <c r="X231" s="69"/>
      <c r="Y231" s="24"/>
      <c r="Z231" s="61"/>
      <c r="AA231" s="91"/>
      <c r="AB231" s="69"/>
      <c r="AC231" s="24"/>
      <c r="AD231" s="61"/>
      <c r="AE231" s="91"/>
      <c r="AF231" s="69"/>
      <c r="AG231" s="24"/>
      <c r="AH231" s="61"/>
      <c r="AI231" s="91"/>
      <c r="AJ231" s="69"/>
      <c r="AK231" s="63"/>
      <c r="KC231" s="35"/>
      <c r="KD231" s="35"/>
      <c r="KE231" s="35"/>
      <c r="KF231" s="35"/>
      <c r="KG231" s="35"/>
      <c r="KH231" s="35"/>
      <c r="KI231" s="35"/>
      <c r="KJ231" s="35"/>
    </row>
    <row r="232" spans="1:296" ht="50.5" hidden="1" thickBot="1" x14ac:dyDescent="0.3">
      <c r="A232" s="2" t="s">
        <v>219</v>
      </c>
      <c r="B232" s="12" t="s">
        <v>217</v>
      </c>
      <c r="C232" s="75">
        <f>ROUNDDOWN('7990NTP-P'!$K$85*0.88,2)</f>
        <v>0</v>
      </c>
      <c r="D232" s="76">
        <f>'7990NTP-P'!$C$85</f>
        <v>0</v>
      </c>
      <c r="E232" s="24" t="s">
        <v>219</v>
      </c>
      <c r="F232" s="61" t="s">
        <v>217</v>
      </c>
      <c r="G232" s="75">
        <f>ROUNDDOWN('7990NTP-P'!$L$85*0.88,2)</f>
        <v>0</v>
      </c>
      <c r="H232" s="76">
        <f>'7990NTP-P'!$D$85</f>
        <v>0</v>
      </c>
      <c r="I232" s="24" t="s">
        <v>219</v>
      </c>
      <c r="J232" s="61" t="s">
        <v>217</v>
      </c>
      <c r="K232" s="75">
        <f>ROUNDDOWN('7990NTP-P'!$M$85*0.88,2)</f>
        <v>0</v>
      </c>
      <c r="L232" s="76">
        <f>'7990NTP-P'!E85</f>
        <v>0</v>
      </c>
      <c r="M232" s="24" t="s">
        <v>219</v>
      </c>
      <c r="N232" s="61" t="s">
        <v>217</v>
      </c>
      <c r="O232" s="311">
        <f>ROUNDDOWN('7990NTP-P'!N85*0.88,2)</f>
        <v>0</v>
      </c>
      <c r="P232" s="76">
        <f>'7990NTP-P'!F85</f>
        <v>0</v>
      </c>
      <c r="Q232" s="24" t="s">
        <v>219</v>
      </c>
      <c r="R232" s="61" t="s">
        <v>217</v>
      </c>
      <c r="S232" s="311">
        <f>ROUNDDOWN('7990NTP-P'!O85*0.88,2)</f>
        <v>0</v>
      </c>
      <c r="T232" s="76">
        <f>'7990NTP-P'!G85</f>
        <v>0</v>
      </c>
      <c r="U232" s="24" t="s">
        <v>219</v>
      </c>
      <c r="V232" s="61" t="s">
        <v>217</v>
      </c>
      <c r="W232" s="75">
        <f>ROUNDDOWN('7990NTP-P'!P85*0.88,2)</f>
        <v>0</v>
      </c>
      <c r="X232" s="76">
        <f>'7990NTP-P'!H85</f>
        <v>0</v>
      </c>
      <c r="Y232" s="24" t="s">
        <v>219</v>
      </c>
      <c r="Z232" s="61" t="s">
        <v>217</v>
      </c>
      <c r="AA232" s="75">
        <f>ROUNDDOWN('7990NTP-P'!Q85*0.88,2)</f>
        <v>0</v>
      </c>
      <c r="AB232" s="76">
        <f>'7990NTP-P'!I85</f>
        <v>0</v>
      </c>
      <c r="AC232" s="24" t="s">
        <v>219</v>
      </c>
      <c r="AD232" s="61" t="s">
        <v>217</v>
      </c>
      <c r="AE232" s="75">
        <f>ROUNDDOWN('7990NTP-P'!U85*0.88,2)</f>
        <v>0</v>
      </c>
      <c r="AF232" s="76">
        <f>'7990NTP-P'!M85</f>
        <v>0</v>
      </c>
      <c r="AG232" s="24" t="s">
        <v>219</v>
      </c>
      <c r="AH232" s="61" t="s">
        <v>217</v>
      </c>
      <c r="AI232" s="75">
        <f>ROUNDDOWN('7990NTP-P'!Y85*0.88,2)</f>
        <v>0</v>
      </c>
      <c r="AJ232" s="76">
        <f>'7990NTP-P'!Q85</f>
        <v>0</v>
      </c>
      <c r="AK232" s="63">
        <f t="shared" si="1"/>
        <v>0</v>
      </c>
      <c r="KC232" s="35"/>
      <c r="KD232" s="35"/>
      <c r="KE232" s="35"/>
      <c r="KF232" s="35"/>
      <c r="KG232" s="35"/>
      <c r="KH232" s="35"/>
      <c r="KI232" s="35"/>
      <c r="KJ232" s="35"/>
    </row>
    <row r="233" spans="1:296" ht="51" hidden="1" thickBot="1" x14ac:dyDescent="0.35">
      <c r="A233" s="2" t="s">
        <v>220</v>
      </c>
      <c r="B233" s="12" t="s">
        <v>218</v>
      </c>
      <c r="C233" s="75">
        <f>ROUNDUP('7990NTP-P'!$K$85*0.12,2)</f>
        <v>0</v>
      </c>
      <c r="D233" s="69"/>
      <c r="E233" s="24" t="s">
        <v>220</v>
      </c>
      <c r="F233" s="61" t="s">
        <v>218</v>
      </c>
      <c r="G233" s="75">
        <f>ROUNDUP('7990NTP-P'!$L$85*0.12,2)</f>
        <v>0</v>
      </c>
      <c r="H233" s="69"/>
      <c r="I233" s="24" t="s">
        <v>220</v>
      </c>
      <c r="J233" s="61" t="s">
        <v>218</v>
      </c>
      <c r="K233" s="75">
        <f>ROUNDUP('7990NTP-P'!$M$85*0.12,2)</f>
        <v>0</v>
      </c>
      <c r="L233" s="328"/>
      <c r="M233" s="24" t="s">
        <v>220</v>
      </c>
      <c r="N233" s="61" t="s">
        <v>218</v>
      </c>
      <c r="O233" s="311">
        <f>ROUNDUP('7990NTP-P'!N85*0.12,2)</f>
        <v>0</v>
      </c>
      <c r="P233" s="62"/>
      <c r="Q233" s="24" t="s">
        <v>220</v>
      </c>
      <c r="R233" s="61" t="s">
        <v>218</v>
      </c>
      <c r="S233" s="311">
        <f>ROUNDUP('7990NTP-P'!O85*0.12,2)</f>
        <v>0</v>
      </c>
      <c r="T233" s="62"/>
      <c r="U233" s="24" t="s">
        <v>220</v>
      </c>
      <c r="V233" s="61" t="s">
        <v>218</v>
      </c>
      <c r="W233" s="75">
        <f>ROUNDUP('7990NTP-P'!P85*0.12,2)</f>
        <v>0</v>
      </c>
      <c r="X233" s="69"/>
      <c r="Y233" s="24" t="s">
        <v>220</v>
      </c>
      <c r="Z233" s="61" t="s">
        <v>218</v>
      </c>
      <c r="AA233" s="75">
        <f>ROUNDUP('7990NTP-P'!Q85*0.12,2)</f>
        <v>0</v>
      </c>
      <c r="AB233" s="69"/>
      <c r="AC233" s="24" t="s">
        <v>220</v>
      </c>
      <c r="AD233" s="61" t="s">
        <v>218</v>
      </c>
      <c r="AE233" s="75">
        <f>ROUNDUP('7990NTP-P'!U85*0.12,2)</f>
        <v>0</v>
      </c>
      <c r="AF233" s="69"/>
      <c r="AG233" s="24" t="s">
        <v>220</v>
      </c>
      <c r="AH233" s="61" t="s">
        <v>218</v>
      </c>
      <c r="AI233" s="75">
        <f>ROUNDUP('7990NTP-P'!Y85*0.12,2)</f>
        <v>0</v>
      </c>
      <c r="AJ233" s="69"/>
      <c r="AK233" s="63">
        <f t="shared" si="1"/>
        <v>0</v>
      </c>
      <c r="KC233" s="35"/>
      <c r="KD233" s="35"/>
      <c r="KE233" s="35"/>
      <c r="KF233" s="35"/>
      <c r="KG233" s="35"/>
      <c r="KH233" s="35"/>
      <c r="KI233" s="35"/>
      <c r="KJ233" s="35"/>
    </row>
    <row r="234" spans="1:296" ht="13.5" thickBot="1" x14ac:dyDescent="0.35">
      <c r="A234" s="2"/>
      <c r="B234" s="12"/>
      <c r="C234" s="75"/>
      <c r="D234" s="69"/>
      <c r="E234" s="329"/>
      <c r="F234" s="313"/>
      <c r="G234" s="75"/>
      <c r="H234" s="69"/>
      <c r="I234" s="329"/>
      <c r="J234" s="313"/>
      <c r="K234" s="330"/>
      <c r="L234" s="331"/>
      <c r="M234" s="329"/>
      <c r="N234" s="69"/>
      <c r="O234" s="62"/>
      <c r="P234" s="62"/>
      <c r="Q234" s="66"/>
      <c r="R234" s="91"/>
      <c r="S234" s="91"/>
      <c r="T234" s="62"/>
      <c r="U234" s="66"/>
      <c r="V234" s="91"/>
      <c r="W234" s="75"/>
      <c r="X234" s="69"/>
      <c r="Y234" s="329"/>
      <c r="Z234" s="313"/>
      <c r="AA234" s="313"/>
      <c r="AB234" s="69"/>
      <c r="AC234" s="329"/>
      <c r="AD234" s="313"/>
      <c r="AE234" s="313"/>
      <c r="AF234" s="69"/>
      <c r="AG234" s="329"/>
      <c r="AH234" s="313"/>
      <c r="AI234" s="313"/>
      <c r="AJ234" s="69"/>
      <c r="AK234" s="63"/>
      <c r="KC234" s="35"/>
      <c r="KD234" s="35"/>
      <c r="KE234" s="35"/>
      <c r="KF234" s="35"/>
      <c r="KG234" s="35"/>
      <c r="KH234" s="35"/>
      <c r="KI234" s="35"/>
      <c r="KJ234" s="35"/>
    </row>
    <row r="235" spans="1:296" s="43" customFormat="1" ht="13" x14ac:dyDescent="0.3">
      <c r="A235" s="92"/>
      <c r="B235" s="93"/>
      <c r="C235" s="94"/>
      <c r="D235" s="94"/>
      <c r="E235" s="95"/>
      <c r="F235" s="96"/>
      <c r="G235" s="97"/>
      <c r="H235" s="94"/>
      <c r="I235" s="95"/>
      <c r="J235" s="96"/>
      <c r="K235" s="97"/>
      <c r="L235" s="205"/>
      <c r="M235" s="95"/>
      <c r="N235" s="94"/>
      <c r="O235" s="94"/>
      <c r="P235" s="94"/>
      <c r="Q235" s="95"/>
      <c r="R235" s="94"/>
      <c r="S235" s="94"/>
      <c r="T235" s="94"/>
      <c r="U235" s="95"/>
      <c r="V235" s="94"/>
      <c r="W235" s="94"/>
      <c r="X235" s="94"/>
      <c r="Y235" s="95"/>
      <c r="Z235" s="94"/>
      <c r="AA235" s="94"/>
      <c r="AB235" s="94"/>
      <c r="AC235" s="95"/>
      <c r="AD235" s="94"/>
      <c r="AE235" s="94"/>
      <c r="AF235" s="94"/>
      <c r="AG235" s="95"/>
      <c r="AH235" s="94"/>
      <c r="AI235" s="94"/>
      <c r="AJ235" s="94"/>
      <c r="AK235" s="98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  <c r="HH235" s="35"/>
      <c r="HI235" s="35"/>
      <c r="HJ235" s="35"/>
      <c r="HK235" s="35"/>
      <c r="HL235" s="35"/>
      <c r="HM235" s="35"/>
      <c r="HN235" s="35"/>
      <c r="HO235" s="35"/>
      <c r="HP235" s="35"/>
      <c r="HQ235" s="35"/>
      <c r="HR235" s="35"/>
      <c r="HS235" s="35"/>
      <c r="HT235" s="35"/>
      <c r="HU235" s="35"/>
      <c r="HV235" s="35"/>
      <c r="HW235" s="35"/>
      <c r="HX235" s="35"/>
      <c r="HY235" s="35"/>
      <c r="HZ235" s="35"/>
      <c r="IA235" s="35"/>
      <c r="IB235" s="35"/>
      <c r="IC235" s="35"/>
      <c r="ID235" s="35"/>
      <c r="IE235" s="35"/>
      <c r="IF235" s="35"/>
      <c r="IG235" s="35"/>
      <c r="IH235" s="35"/>
      <c r="II235" s="35"/>
      <c r="IJ235" s="35"/>
      <c r="IK235" s="35"/>
      <c r="IL235" s="35"/>
      <c r="IM235" s="35"/>
      <c r="IN235" s="35"/>
      <c r="IO235" s="35"/>
      <c r="IP235" s="35"/>
      <c r="IQ235" s="35"/>
      <c r="IR235" s="35"/>
      <c r="IS235" s="35"/>
      <c r="IT235" s="35"/>
      <c r="IU235" s="35"/>
      <c r="IV235" s="35"/>
      <c r="IW235" s="35"/>
      <c r="IX235" s="35"/>
      <c r="IY235" s="35"/>
      <c r="IZ235" s="35"/>
      <c r="JA235" s="35"/>
      <c r="JB235" s="35"/>
      <c r="JC235" s="35"/>
      <c r="JD235" s="35"/>
      <c r="JE235" s="35"/>
      <c r="JF235" s="35"/>
      <c r="JG235" s="35"/>
      <c r="JH235" s="35"/>
      <c r="JI235" s="35"/>
      <c r="JJ235" s="35"/>
      <c r="JK235" s="35"/>
      <c r="JL235" s="35"/>
      <c r="JM235" s="35"/>
      <c r="JN235" s="35"/>
      <c r="JO235" s="35"/>
      <c r="JP235" s="35"/>
      <c r="JQ235" s="35"/>
      <c r="JR235" s="35"/>
      <c r="JS235" s="35"/>
      <c r="JT235" s="35"/>
      <c r="JU235" s="35"/>
      <c r="JV235" s="35"/>
      <c r="JW235" s="35"/>
      <c r="JX235" s="35"/>
      <c r="JY235" s="35"/>
      <c r="JZ235" s="35"/>
      <c r="KA235" s="35"/>
      <c r="KB235" s="35"/>
      <c r="KC235" s="35"/>
      <c r="KD235" s="35"/>
      <c r="KE235" s="35"/>
      <c r="KF235" s="35"/>
      <c r="KG235" s="35"/>
      <c r="KH235" s="35"/>
      <c r="KI235" s="35"/>
      <c r="KJ235" s="35"/>
    </row>
    <row r="236" spans="1:296" ht="38" x14ac:dyDescent="0.3">
      <c r="A236" s="99">
        <v>84</v>
      </c>
      <c r="B236" s="100" t="s">
        <v>41</v>
      </c>
      <c r="C236" s="75">
        <f>F297</f>
        <v>0</v>
      </c>
      <c r="D236" s="94"/>
      <c r="E236" s="95"/>
      <c r="F236" s="96"/>
      <c r="G236" s="101"/>
      <c r="H236" s="94"/>
      <c r="I236" s="95"/>
      <c r="J236" s="96"/>
      <c r="K236" s="101"/>
      <c r="L236" s="94"/>
      <c r="M236" s="95"/>
      <c r="N236" s="94"/>
      <c r="O236" s="94"/>
      <c r="P236" s="94"/>
      <c r="Q236" s="95"/>
      <c r="R236" s="94"/>
      <c r="S236" s="94"/>
      <c r="T236" s="94"/>
      <c r="U236" s="95"/>
      <c r="V236" s="94"/>
      <c r="W236" s="94"/>
      <c r="X236" s="94"/>
      <c r="Y236" s="95"/>
      <c r="Z236" s="94"/>
      <c r="AA236" s="94"/>
      <c r="AB236" s="94"/>
      <c r="AC236" s="95"/>
      <c r="AD236" s="94"/>
      <c r="AE236" s="94"/>
      <c r="AF236" s="94"/>
      <c r="AG236" s="95"/>
      <c r="AH236" s="94"/>
      <c r="AI236" s="94"/>
      <c r="AJ236" s="94"/>
      <c r="AK236" s="98"/>
      <c r="KC236" s="35"/>
      <c r="KD236" s="35"/>
      <c r="KE236" s="35"/>
      <c r="KF236" s="35"/>
      <c r="KG236" s="35"/>
      <c r="KH236" s="35"/>
      <c r="KI236" s="35"/>
      <c r="KJ236" s="35"/>
    </row>
    <row r="237" spans="1:296" ht="25.5" x14ac:dyDescent="0.3">
      <c r="A237" s="60" t="s">
        <v>42</v>
      </c>
      <c r="B237" s="100" t="s">
        <v>43</v>
      </c>
      <c r="C237" s="75">
        <f>F300</f>
        <v>0</v>
      </c>
      <c r="D237" s="94"/>
      <c r="E237" s="95"/>
      <c r="F237" s="96"/>
      <c r="G237" s="101"/>
      <c r="H237" s="94"/>
      <c r="I237" s="95"/>
      <c r="J237" s="96"/>
      <c r="K237" s="101"/>
      <c r="L237" s="94"/>
      <c r="M237" s="95"/>
      <c r="N237" s="94"/>
      <c r="O237" s="94"/>
      <c r="P237" s="94"/>
      <c r="Q237" s="95"/>
      <c r="R237" s="94"/>
      <c r="S237" s="94"/>
      <c r="T237" s="94"/>
      <c r="U237" s="95"/>
      <c r="V237" s="94"/>
      <c r="W237" s="94"/>
      <c r="X237" s="94"/>
      <c r="Y237" s="95"/>
      <c r="Z237" s="94"/>
      <c r="AA237" s="94"/>
      <c r="AB237" s="94"/>
      <c r="AC237" s="95"/>
      <c r="AD237" s="94"/>
      <c r="AE237" s="94"/>
      <c r="AF237" s="94"/>
      <c r="AG237" s="95"/>
      <c r="AH237" s="94"/>
      <c r="AI237" s="94"/>
      <c r="AJ237" s="94"/>
      <c r="AK237" s="98"/>
      <c r="KC237" s="35"/>
      <c r="KD237" s="35"/>
      <c r="KE237" s="35"/>
      <c r="KF237" s="35"/>
      <c r="KG237" s="35"/>
      <c r="KH237" s="35"/>
      <c r="KI237" s="35"/>
      <c r="KJ237" s="35"/>
    </row>
    <row r="238" spans="1:296" s="43" customFormat="1" ht="13" x14ac:dyDescent="0.3">
      <c r="A238" s="92"/>
      <c r="B238" s="93"/>
      <c r="C238" s="97"/>
      <c r="D238" s="94"/>
      <c r="E238" s="95"/>
      <c r="F238" s="96"/>
      <c r="G238" s="97"/>
      <c r="H238" s="94"/>
      <c r="I238" s="95"/>
      <c r="J238" s="96"/>
      <c r="K238" s="97"/>
      <c r="L238" s="94"/>
      <c r="M238" s="95"/>
      <c r="N238" s="94"/>
      <c r="O238" s="94"/>
      <c r="P238" s="94"/>
      <c r="Q238" s="95"/>
      <c r="R238" s="94"/>
      <c r="S238" s="94"/>
      <c r="T238" s="94"/>
      <c r="U238" s="95"/>
      <c r="V238" s="94"/>
      <c r="W238" s="94"/>
      <c r="X238" s="94"/>
      <c r="Y238" s="95"/>
      <c r="Z238" s="94"/>
      <c r="AA238" s="94"/>
      <c r="AB238" s="94"/>
      <c r="AC238" s="95"/>
      <c r="AD238" s="94"/>
      <c r="AE238" s="94"/>
      <c r="AF238" s="94"/>
      <c r="AG238" s="95"/>
      <c r="AH238" s="94"/>
      <c r="AI238" s="94"/>
      <c r="AJ238" s="94"/>
      <c r="AK238" s="98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  <c r="IT238" s="35"/>
      <c r="IU238" s="35"/>
      <c r="IV238" s="35"/>
      <c r="IW238" s="35"/>
      <c r="IX238" s="35"/>
      <c r="IY238" s="35"/>
      <c r="IZ238" s="35"/>
      <c r="JA238" s="35"/>
      <c r="JB238" s="35"/>
      <c r="JC238" s="35"/>
      <c r="JD238" s="35"/>
      <c r="JE238" s="35"/>
      <c r="JF238" s="35"/>
      <c r="JG238" s="35"/>
      <c r="JH238" s="35"/>
      <c r="JI238" s="35"/>
      <c r="JJ238" s="35"/>
      <c r="JK238" s="35"/>
      <c r="JL238" s="35"/>
      <c r="JM238" s="35"/>
      <c r="JN238" s="35"/>
      <c r="JO238" s="35"/>
      <c r="JP238" s="35"/>
      <c r="JQ238" s="35"/>
      <c r="JR238" s="35"/>
      <c r="JS238" s="35"/>
      <c r="JT238" s="35"/>
      <c r="JU238" s="35"/>
      <c r="JV238" s="35"/>
      <c r="JW238" s="35"/>
      <c r="JX238" s="35"/>
      <c r="JY238" s="35"/>
      <c r="JZ238" s="35"/>
      <c r="KA238" s="35"/>
      <c r="KB238" s="35"/>
      <c r="KC238" s="35"/>
      <c r="KD238" s="35"/>
      <c r="KE238" s="35"/>
      <c r="KF238" s="35"/>
      <c r="KG238" s="35"/>
      <c r="KH238" s="35"/>
      <c r="KI238" s="35"/>
      <c r="KJ238" s="35"/>
    </row>
    <row r="239" spans="1:296" s="35" customFormat="1" ht="13" x14ac:dyDescent="0.3">
      <c r="A239" s="102"/>
      <c r="B239" s="103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</row>
    <row r="240" spans="1:296" s="35" customFormat="1" ht="13.5" thickBot="1" x14ac:dyDescent="0.35">
      <c r="A240" s="102"/>
      <c r="B240" s="103"/>
      <c r="C240" s="105"/>
      <c r="D240" s="106"/>
      <c r="E240" s="106"/>
      <c r="F240" s="106"/>
      <c r="G240" s="107"/>
      <c r="K240" s="108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109"/>
    </row>
    <row r="241" spans="1:296" ht="13.5" customHeight="1" thickBot="1" x14ac:dyDescent="0.35">
      <c r="A241" s="44"/>
      <c r="B241" s="566" t="s">
        <v>314</v>
      </c>
      <c r="C241" s="567"/>
      <c r="D241" s="568"/>
      <c r="E241" s="32"/>
      <c r="F241" s="32"/>
      <c r="G241" s="110"/>
      <c r="H241" s="46"/>
      <c r="I241" s="46"/>
      <c r="J241" s="46"/>
      <c r="K241" s="111"/>
      <c r="AC241" s="34"/>
      <c r="AD241" s="34"/>
      <c r="AE241" s="34"/>
      <c r="AF241" s="34"/>
      <c r="AG241" s="34"/>
      <c r="AH241" s="34"/>
      <c r="AI241" s="34"/>
      <c r="AJ241" s="34"/>
      <c r="KC241" s="35"/>
      <c r="KD241" s="35"/>
      <c r="KE241" s="35"/>
      <c r="KF241" s="35"/>
      <c r="KG241" s="35"/>
      <c r="KH241" s="35"/>
      <c r="KI241" s="35"/>
      <c r="KJ241" s="35"/>
    </row>
    <row r="242" spans="1:296" ht="39" customHeight="1" x14ac:dyDescent="0.3">
      <c r="A242" s="57" t="s">
        <v>44</v>
      </c>
      <c r="B242" s="332" t="s">
        <v>64</v>
      </c>
      <c r="C242" s="304">
        <f>SUM('7990NTP-P'!M13*1)</f>
        <v>0</v>
      </c>
      <c r="D242" s="333">
        <f>'7990NTP-P'!C13</f>
        <v>0</v>
      </c>
      <c r="E242" s="112" t="s">
        <v>44</v>
      </c>
      <c r="F242" s="67" t="s">
        <v>64</v>
      </c>
      <c r="G242" s="334">
        <f>SUM('7990NTP-P'!N13*1)</f>
        <v>0</v>
      </c>
      <c r="H242" s="335">
        <f>'7990NTP-P'!D13</f>
        <v>0</v>
      </c>
      <c r="I242" s="112" t="s">
        <v>44</v>
      </c>
      <c r="J242" s="67" t="s">
        <v>64</v>
      </c>
      <c r="K242" s="334">
        <f>SUM('7990NTP-P'!O13*1)</f>
        <v>0</v>
      </c>
      <c r="L242" s="335">
        <f>'7990NTP-P'!E13</f>
        <v>0</v>
      </c>
      <c r="M242" s="112" t="s">
        <v>44</v>
      </c>
      <c r="N242" s="67" t="s">
        <v>64</v>
      </c>
      <c r="O242" s="334">
        <f>SUM('7990NTP-P'!P13*1)</f>
        <v>0</v>
      </c>
      <c r="P242" s="335">
        <f>'7990NTP-P'!F13</f>
        <v>0</v>
      </c>
      <c r="Q242" s="112" t="s">
        <v>44</v>
      </c>
      <c r="R242" s="67" t="s">
        <v>64</v>
      </c>
      <c r="S242" s="334">
        <f>SUM('7990NTP-P'!Q13*1)</f>
        <v>0</v>
      </c>
      <c r="T242" s="335">
        <f>'7990NTP-P'!G13</f>
        <v>0</v>
      </c>
      <c r="U242" s="112" t="s">
        <v>44</v>
      </c>
      <c r="V242" s="67" t="s">
        <v>64</v>
      </c>
      <c r="W242" s="334">
        <f>SUM('7990NTP-P'!R13*1)</f>
        <v>0</v>
      </c>
      <c r="X242" s="335">
        <f>'7990NTP-P'!H13</f>
        <v>0</v>
      </c>
      <c r="Y242" s="112" t="s">
        <v>44</v>
      </c>
      <c r="Z242" s="67" t="s">
        <v>64</v>
      </c>
      <c r="AA242" s="334">
        <f>SUM('7990NTP-P'!S13*1)</f>
        <v>0</v>
      </c>
      <c r="AB242" s="335">
        <f>'7990NTP-P'!I13</f>
        <v>0</v>
      </c>
      <c r="AC242" s="112" t="s">
        <v>44</v>
      </c>
      <c r="AD242" s="67" t="s">
        <v>64</v>
      </c>
      <c r="AE242" s="334">
        <f>SUM('7990NTP-P'!T13*1)</f>
        <v>0</v>
      </c>
      <c r="AF242" s="335">
        <f>'7990NTP-P'!J13</f>
        <v>0</v>
      </c>
      <c r="AG242" s="112" t="s">
        <v>44</v>
      </c>
      <c r="AH242" s="67" t="s">
        <v>64</v>
      </c>
      <c r="AI242" s="334">
        <f>SUM('7990NTP-P'!U13*1)</f>
        <v>0</v>
      </c>
      <c r="AJ242" s="335">
        <f>'7990NTP-P'!K13</f>
        <v>0</v>
      </c>
      <c r="AK242" s="63">
        <f>IF(C242+G242+K242+O242+S242+W242+AA242&gt;0,C242+G242+K242+O242+S242+W242+AA242+AE242+AI242,0)</f>
        <v>0</v>
      </c>
      <c r="KC242" s="35"/>
      <c r="KD242" s="35"/>
      <c r="KE242" s="35"/>
      <c r="KF242" s="35"/>
      <c r="KG242" s="35"/>
      <c r="KH242" s="35"/>
      <c r="KI242" s="35"/>
      <c r="KJ242" s="35"/>
    </row>
    <row r="243" spans="1:296" ht="26" x14ac:dyDescent="0.3">
      <c r="A243" s="113">
        <v>84</v>
      </c>
      <c r="B243" s="336" t="s">
        <v>51</v>
      </c>
      <c r="C243" s="337">
        <f>F298</f>
        <v>0</v>
      </c>
      <c r="D243" s="114"/>
      <c r="E243" s="115"/>
      <c r="F243" s="115"/>
      <c r="G243" s="116"/>
      <c r="H243" s="117"/>
      <c r="I243" s="117"/>
      <c r="J243" s="117"/>
      <c r="K243" s="118"/>
      <c r="L243" s="119"/>
      <c r="M243" s="119"/>
      <c r="N243" s="119"/>
      <c r="W243" s="338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KC243" s="35"/>
      <c r="KD243" s="35"/>
      <c r="KE243" s="35"/>
      <c r="KF243" s="35"/>
      <c r="KG243" s="35"/>
      <c r="KH243" s="35"/>
      <c r="KI243" s="35"/>
      <c r="KJ243" s="35"/>
    </row>
    <row r="244" spans="1:296" ht="13" x14ac:dyDescent="0.3">
      <c r="A244" s="120" t="s">
        <v>42</v>
      </c>
      <c r="B244" s="339" t="s">
        <v>47</v>
      </c>
      <c r="C244" s="337">
        <f>F301</f>
        <v>0</v>
      </c>
      <c r="D244" s="121"/>
      <c r="E244" s="115"/>
      <c r="F244" s="115"/>
      <c r="G244" s="116"/>
      <c r="H244" s="117"/>
      <c r="I244" s="117"/>
      <c r="J244" s="117"/>
      <c r="K244" s="118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KC244" s="35"/>
      <c r="KD244" s="35"/>
      <c r="KE244" s="35"/>
      <c r="KF244" s="35"/>
      <c r="KG244" s="35"/>
      <c r="KH244" s="35"/>
      <c r="KI244" s="35"/>
      <c r="KJ244" s="35"/>
    </row>
    <row r="245" spans="1:296" ht="13.5" thickBot="1" x14ac:dyDescent="0.35">
      <c r="A245" s="122"/>
      <c r="B245" s="123"/>
      <c r="C245" s="124"/>
      <c r="D245" s="125"/>
      <c r="E245" s="125"/>
      <c r="F245" s="125"/>
      <c r="G245" s="116"/>
      <c r="H245" s="117"/>
      <c r="I245" s="117"/>
      <c r="J245" s="117"/>
      <c r="K245" s="118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KC245" s="35"/>
      <c r="KD245" s="35"/>
      <c r="KE245" s="35"/>
      <c r="KF245" s="35"/>
      <c r="KG245" s="35"/>
      <c r="KH245" s="35"/>
      <c r="KI245" s="35"/>
      <c r="KJ245" s="35"/>
    </row>
    <row r="246" spans="1:296" ht="13.5" thickBot="1" x14ac:dyDescent="0.35">
      <c r="A246" s="126"/>
      <c r="B246" s="30"/>
      <c r="C246" s="127"/>
      <c r="D246" s="115"/>
      <c r="E246" s="115"/>
      <c r="F246" s="115"/>
      <c r="G246" s="116"/>
      <c r="H246" s="117"/>
      <c r="I246" s="117"/>
      <c r="J246" s="117"/>
      <c r="K246" s="118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  <c r="AD246" s="119"/>
      <c r="AE246" s="119"/>
      <c r="AF246" s="119"/>
      <c r="AG246" s="119"/>
      <c r="AH246" s="119"/>
      <c r="AI246" s="119"/>
      <c r="AJ246" s="119"/>
      <c r="KC246" s="35"/>
      <c r="KD246" s="35"/>
      <c r="KE246" s="35"/>
      <c r="KF246" s="35"/>
      <c r="KG246" s="35"/>
      <c r="KH246" s="35"/>
      <c r="KI246" s="35"/>
      <c r="KJ246" s="35"/>
    </row>
    <row r="247" spans="1:296" ht="13" customHeight="1" thickBot="1" x14ac:dyDescent="0.35">
      <c r="A247" s="199"/>
      <c r="B247" s="569" t="s">
        <v>315</v>
      </c>
      <c r="C247" s="570"/>
      <c r="D247" s="571"/>
      <c r="E247" s="32"/>
      <c r="F247" s="32"/>
      <c r="G247" s="110"/>
      <c r="H247" s="46"/>
      <c r="I247" s="46"/>
      <c r="J247" s="46"/>
      <c r="K247" s="111"/>
      <c r="AC247" s="34"/>
      <c r="AD247" s="34"/>
      <c r="AE247" s="34"/>
      <c r="AF247" s="34"/>
      <c r="AG247" s="34"/>
      <c r="AH247" s="34"/>
      <c r="AI247" s="34"/>
      <c r="AJ247" s="34"/>
      <c r="KC247" s="35"/>
      <c r="KD247" s="35"/>
      <c r="KE247" s="35"/>
      <c r="KF247" s="35"/>
      <c r="KG247" s="35"/>
      <c r="KH247" s="35"/>
      <c r="KI247" s="35"/>
      <c r="KJ247" s="35"/>
    </row>
    <row r="248" spans="1:296" ht="39" x14ac:dyDescent="0.3">
      <c r="A248" s="204" t="s">
        <v>45</v>
      </c>
      <c r="B248" s="340" t="s">
        <v>65</v>
      </c>
      <c r="C248" s="341">
        <f>SUM('7990NTP-P'!M23*1)</f>
        <v>0</v>
      </c>
      <c r="D248" s="342">
        <f>'7990NTP-P'!C23</f>
        <v>0</v>
      </c>
      <c r="E248" s="112" t="s">
        <v>45</v>
      </c>
      <c r="F248" s="394" t="s">
        <v>65</v>
      </c>
      <c r="G248" s="334">
        <f>SUM('7990NTP-P'!N23*1)</f>
        <v>0</v>
      </c>
      <c r="H248" s="335">
        <f>'7990NTP-P'!D23</f>
        <v>0</v>
      </c>
      <c r="I248" s="112" t="s">
        <v>45</v>
      </c>
      <c r="J248" s="394" t="s">
        <v>65</v>
      </c>
      <c r="K248" s="334">
        <f>SUM('7990NTP-P'!O23*1)</f>
        <v>0</v>
      </c>
      <c r="L248" s="335">
        <f>'7990NTP-P'!E23</f>
        <v>0</v>
      </c>
      <c r="M248" s="112" t="s">
        <v>45</v>
      </c>
      <c r="N248" s="394" t="s">
        <v>65</v>
      </c>
      <c r="O248" s="334">
        <f>SUM('7990NTP-P'!P23*1)</f>
        <v>0</v>
      </c>
      <c r="P248" s="335">
        <f>'7990NTP-P'!F23</f>
        <v>0</v>
      </c>
      <c r="Q248" s="112" t="s">
        <v>45</v>
      </c>
      <c r="R248" s="394" t="s">
        <v>65</v>
      </c>
      <c r="S248" s="334">
        <f>SUM('7990NTP-P'!Q23*1)</f>
        <v>0</v>
      </c>
      <c r="T248" s="335">
        <f>'7990NTP-P'!G23</f>
        <v>0</v>
      </c>
      <c r="U248" s="112" t="s">
        <v>45</v>
      </c>
      <c r="V248" s="394" t="s">
        <v>65</v>
      </c>
      <c r="W248" s="334">
        <f>SUM('7990NTP-P'!R23*1)</f>
        <v>0</v>
      </c>
      <c r="X248" s="335">
        <f>'7990NTP-P'!H23</f>
        <v>0</v>
      </c>
      <c r="Y248" s="112" t="s">
        <v>45</v>
      </c>
      <c r="Z248" s="394" t="s">
        <v>65</v>
      </c>
      <c r="AA248" s="334">
        <f>SUM('7990NTP-P'!S23*1)</f>
        <v>0</v>
      </c>
      <c r="AB248" s="335">
        <f>'7990NTP-P'!I23</f>
        <v>0</v>
      </c>
      <c r="AC248" s="112" t="s">
        <v>45</v>
      </c>
      <c r="AD248" s="394" t="s">
        <v>65</v>
      </c>
      <c r="AE248" s="334">
        <f>SUM('7990NTP-P'!T23*1)</f>
        <v>0</v>
      </c>
      <c r="AF248" s="335">
        <f>'7990NTP-P'!J23</f>
        <v>0</v>
      </c>
      <c r="AG248" s="112" t="s">
        <v>45</v>
      </c>
      <c r="AH248" s="394" t="s">
        <v>65</v>
      </c>
      <c r="AI248" s="334">
        <f>SUM('7990NTP-P'!U23*1)</f>
        <v>0</v>
      </c>
      <c r="AJ248" s="335">
        <f>'7990NTP-P'!K23</f>
        <v>0</v>
      </c>
      <c r="AK248" s="63">
        <f>IF(C248+G248+K248+O248+S248+W248+AA248&gt;0,C248+G248+K248+O248+S248+W248+AA248+AE248+AI248,0)</f>
        <v>0</v>
      </c>
      <c r="KC248" s="35"/>
      <c r="KD248" s="35"/>
      <c r="KE248" s="35"/>
      <c r="KF248" s="35"/>
      <c r="KG248" s="35"/>
      <c r="KH248" s="35"/>
      <c r="KI248" s="35"/>
      <c r="KJ248" s="35"/>
    </row>
    <row r="249" spans="1:296" ht="39" hidden="1" x14ac:dyDescent="0.3">
      <c r="A249" s="128" t="s">
        <v>221</v>
      </c>
      <c r="B249" s="343" t="s">
        <v>223</v>
      </c>
      <c r="C249" s="316" t="e">
        <f>ROUNDDOWN('7990NTP-P'!#REF!*0.88,2)</f>
        <v>#REF!</v>
      </c>
      <c r="D249" s="344" t="e">
        <f>'7990NTP-P'!#REF!</f>
        <v>#REF!</v>
      </c>
      <c r="E249" s="198" t="s">
        <v>221</v>
      </c>
      <c r="F249" s="67" t="s">
        <v>223</v>
      </c>
      <c r="G249" s="75" t="e">
        <f>ROUNDDOWN('7990NTP-P'!#REF!*0.88,2)</f>
        <v>#REF!</v>
      </c>
      <c r="H249" s="335" t="e">
        <f>'7990NTP-P'!#REF!</f>
        <v>#REF!</v>
      </c>
      <c r="I249" s="112" t="s">
        <v>221</v>
      </c>
      <c r="J249" s="67" t="s">
        <v>223</v>
      </c>
      <c r="K249" s="75" t="e">
        <f>ROUNDDOWN('7990NTP-P'!#REF!*0.88,2)</f>
        <v>#REF!</v>
      </c>
      <c r="L249" s="335" t="e">
        <f>'7990NTP-P'!#REF!</f>
        <v>#REF!</v>
      </c>
      <c r="M249" s="112" t="s">
        <v>221</v>
      </c>
      <c r="N249" s="67" t="s">
        <v>223</v>
      </c>
      <c r="O249" s="75" t="e">
        <f>ROUNDDOWN('7990NTP-P'!#REF!*0.88,2)</f>
        <v>#REF!</v>
      </c>
      <c r="P249" s="335" t="e">
        <f>'7990NTP-P'!#REF!</f>
        <v>#REF!</v>
      </c>
      <c r="Q249" s="112" t="s">
        <v>221</v>
      </c>
      <c r="R249" s="67" t="s">
        <v>223</v>
      </c>
      <c r="S249" s="75" t="e">
        <f>ROUNDDOWN('7990NTP-P'!#REF!*0.88,2)</f>
        <v>#REF!</v>
      </c>
      <c r="T249" s="335" t="e">
        <f>'7990NTP-P'!#REF!</f>
        <v>#REF!</v>
      </c>
      <c r="U249" s="112" t="s">
        <v>221</v>
      </c>
      <c r="V249" s="67" t="s">
        <v>223</v>
      </c>
      <c r="W249" s="75" t="e">
        <f>ROUNDDOWN('7990NTP-P'!#REF!*0.88,2)</f>
        <v>#REF!</v>
      </c>
      <c r="X249" s="335" t="e">
        <f>'7990NTP-P'!#REF!</f>
        <v>#REF!</v>
      </c>
      <c r="Y249" s="112" t="s">
        <v>221</v>
      </c>
      <c r="Z249" s="67" t="s">
        <v>223</v>
      </c>
      <c r="AA249" s="75" t="e">
        <f>ROUNDDOWN('7990NTP-P'!#REF!*0.88,2)</f>
        <v>#REF!</v>
      </c>
      <c r="AB249" s="335" t="e">
        <f>'7990NTP-P'!#REF!</f>
        <v>#REF!</v>
      </c>
      <c r="AC249" s="112" t="s">
        <v>221</v>
      </c>
      <c r="AD249" s="67" t="s">
        <v>223</v>
      </c>
      <c r="AE249" s="75" t="e">
        <f>ROUNDDOWN('7990NTP-P'!#REF!*0.88,2)</f>
        <v>#REF!</v>
      </c>
      <c r="AF249" s="335" t="e">
        <f>'7990NTP-P'!#REF!</f>
        <v>#REF!</v>
      </c>
      <c r="AG249" s="112" t="s">
        <v>221</v>
      </c>
      <c r="AH249" s="67" t="s">
        <v>223</v>
      </c>
      <c r="AI249" s="75" t="e">
        <f>ROUNDDOWN('7990NTP-P'!#REF!*0.88,2)</f>
        <v>#REF!</v>
      </c>
      <c r="AJ249" s="335" t="e">
        <f>'7990NTP-P'!#REF!</f>
        <v>#REF!</v>
      </c>
      <c r="AK249" s="63" t="e">
        <f>IF(C249+G249+K249+O249+S249+W249+AA249&gt;0,C249+G249+K249+O249+S249+W249+AA249,0)</f>
        <v>#REF!</v>
      </c>
      <c r="KC249" s="35"/>
      <c r="KD249" s="35"/>
      <c r="KE249" s="35"/>
      <c r="KF249" s="35"/>
      <c r="KG249" s="35"/>
      <c r="KH249" s="35"/>
      <c r="KI249" s="35"/>
      <c r="KJ249" s="35"/>
    </row>
    <row r="250" spans="1:296" ht="39" hidden="1" x14ac:dyDescent="0.3">
      <c r="A250" s="197" t="s">
        <v>222</v>
      </c>
      <c r="B250" s="343" t="s">
        <v>224</v>
      </c>
      <c r="C250" s="316" t="e">
        <f>ROUNDUP('7990NTP-P'!#REF!*0.12,2)</f>
        <v>#REF!</v>
      </c>
      <c r="D250" s="344"/>
      <c r="E250" s="198" t="s">
        <v>222</v>
      </c>
      <c r="F250" s="67" t="s">
        <v>224</v>
      </c>
      <c r="G250" s="75" t="e">
        <f>ROUNDUP('7990NTP-P'!#REF!*0.12,2)</f>
        <v>#REF!</v>
      </c>
      <c r="H250" s="335"/>
      <c r="I250" s="112" t="s">
        <v>222</v>
      </c>
      <c r="J250" s="67" t="s">
        <v>224</v>
      </c>
      <c r="K250" s="75" t="e">
        <f>ROUNDUP('7990NTP-P'!#REF!*0.12,2)</f>
        <v>#REF!</v>
      </c>
      <c r="L250" s="335"/>
      <c r="M250" s="112" t="s">
        <v>222</v>
      </c>
      <c r="N250" s="67" t="s">
        <v>224</v>
      </c>
      <c r="O250" s="75" t="e">
        <f>ROUNDUP('7990NTP-P'!#REF!*0.12,2)</f>
        <v>#REF!</v>
      </c>
      <c r="P250" s="335"/>
      <c r="Q250" s="112" t="s">
        <v>222</v>
      </c>
      <c r="R250" s="67" t="s">
        <v>224</v>
      </c>
      <c r="S250" s="75" t="e">
        <f>ROUNDUP('7990NTP-P'!#REF!*0.12,2)</f>
        <v>#REF!</v>
      </c>
      <c r="T250" s="335"/>
      <c r="U250" s="112" t="s">
        <v>222</v>
      </c>
      <c r="V250" s="67" t="s">
        <v>224</v>
      </c>
      <c r="W250" s="75" t="e">
        <f>ROUNDUP('7990NTP-P'!#REF!*0.12,2)</f>
        <v>#REF!</v>
      </c>
      <c r="X250" s="335"/>
      <c r="Y250" s="112" t="s">
        <v>222</v>
      </c>
      <c r="Z250" s="67" t="s">
        <v>224</v>
      </c>
      <c r="AA250" s="75" t="e">
        <f>ROUNDUP('7990NTP-P'!#REF!*0.12,2)</f>
        <v>#REF!</v>
      </c>
      <c r="AB250" s="335"/>
      <c r="AC250" s="112" t="s">
        <v>222</v>
      </c>
      <c r="AD250" s="67" t="s">
        <v>224</v>
      </c>
      <c r="AE250" s="75" t="e">
        <f>ROUNDUP('7990NTP-P'!#REF!*0.12,2)</f>
        <v>#REF!</v>
      </c>
      <c r="AF250" s="335"/>
      <c r="AG250" s="112" t="s">
        <v>222</v>
      </c>
      <c r="AH250" s="67" t="s">
        <v>224</v>
      </c>
      <c r="AI250" s="75" t="e">
        <f>ROUNDUP('7990NTP-P'!#REF!*0.12,2)</f>
        <v>#REF!</v>
      </c>
      <c r="AJ250" s="335"/>
      <c r="AK250" s="63" t="e">
        <f>IF(C250+G250+K250+O250+S250+W250+AA250&gt;0,C250+G250+K250+O250+S250+W250+AA250,0)</f>
        <v>#REF!</v>
      </c>
      <c r="KC250" s="35"/>
      <c r="KD250" s="35"/>
      <c r="KE250" s="35"/>
      <c r="KF250" s="35"/>
      <c r="KG250" s="35"/>
      <c r="KH250" s="35"/>
      <c r="KI250" s="35"/>
      <c r="KJ250" s="35"/>
    </row>
    <row r="251" spans="1:296" ht="39" x14ac:dyDescent="0.3">
      <c r="A251" s="203" t="s">
        <v>424</v>
      </c>
      <c r="B251" s="343" t="s">
        <v>422</v>
      </c>
      <c r="C251" s="316">
        <f>ROUNDDOWN('7990NTP-P'!$M$24*0.6934,2)</f>
        <v>0</v>
      </c>
      <c r="D251" s="345">
        <f>'7990NTP-P'!C24</f>
        <v>0</v>
      </c>
      <c r="E251" s="200" t="s">
        <v>424</v>
      </c>
      <c r="F251" s="336" t="s">
        <v>422</v>
      </c>
      <c r="G251" s="75">
        <f>ROUNDDOWN('7990NTP-P'!$N$24*0.6934,2)</f>
        <v>0</v>
      </c>
      <c r="H251" s="335">
        <f>'7990NTP-P'!D24</f>
        <v>0</v>
      </c>
      <c r="I251" s="201" t="s">
        <v>424</v>
      </c>
      <c r="J251" s="336" t="s">
        <v>422</v>
      </c>
      <c r="K251" s="75">
        <f>ROUNDDOWN('7990NTP-P'!$O$24*0.6934,2)</f>
        <v>0</v>
      </c>
      <c r="L251" s="335">
        <f>'7990NTP-P'!E24</f>
        <v>0</v>
      </c>
      <c r="M251" s="201" t="s">
        <v>424</v>
      </c>
      <c r="N251" s="336" t="s">
        <v>422</v>
      </c>
      <c r="O251" s="75">
        <f>ROUNDDOWN('7990NTP-P'!$P$24*0.6934,2)</f>
        <v>0</v>
      </c>
      <c r="P251" s="335">
        <f>'7990NTP-P'!F24</f>
        <v>0</v>
      </c>
      <c r="Q251" s="201" t="s">
        <v>424</v>
      </c>
      <c r="R251" s="336" t="s">
        <v>422</v>
      </c>
      <c r="S251" s="75">
        <f>ROUNDDOWN('7990NTP-P'!$Q$24*0.6934,2)</f>
        <v>0</v>
      </c>
      <c r="T251" s="335">
        <f>'7990NTP-P'!G24</f>
        <v>0</v>
      </c>
      <c r="U251" s="201" t="s">
        <v>424</v>
      </c>
      <c r="V251" s="336" t="s">
        <v>422</v>
      </c>
      <c r="W251" s="75">
        <f>ROUNDDOWN('7990NTP-P'!$R$24*0.6934,2)</f>
        <v>0</v>
      </c>
      <c r="X251" s="346">
        <f>'7990NTP-P'!H24</f>
        <v>0</v>
      </c>
      <c r="Y251" s="202" t="s">
        <v>424</v>
      </c>
      <c r="Z251" s="336" t="s">
        <v>422</v>
      </c>
      <c r="AA251" s="75">
        <f>ROUNDDOWN('7990NTP-P'!$S$24*0.6934,2)</f>
        <v>0</v>
      </c>
      <c r="AB251" s="481">
        <f>'7990NTP-P'!I24</f>
        <v>0</v>
      </c>
      <c r="AC251" s="202" t="s">
        <v>424</v>
      </c>
      <c r="AD251" s="336" t="s">
        <v>422</v>
      </c>
      <c r="AE251" s="75">
        <f>ROUNDDOWN('7990NTP-P'!$T$24*0.6934,2)</f>
        <v>0</v>
      </c>
      <c r="AF251" s="481">
        <f>'7990NTP-P'!J24</f>
        <v>0</v>
      </c>
      <c r="AG251" s="202" t="s">
        <v>424</v>
      </c>
      <c r="AH251" s="336" t="s">
        <v>422</v>
      </c>
      <c r="AI251" s="75">
        <f>ROUNDDOWN('7990NTP-P'!$U$24*0.6934,2)</f>
        <v>0</v>
      </c>
      <c r="AJ251" s="335">
        <f>'7990NTP-P'!K24</f>
        <v>0</v>
      </c>
      <c r="AK251" s="63">
        <f t="shared" ref="AK251:AK258" si="2">IF(C251+G251+K251+O251+S251+W251+AA251&gt;0,C251+G251+K251+O251+S251+W251+AA251+AE251+AI251,0)</f>
        <v>0</v>
      </c>
      <c r="KC251" s="35"/>
      <c r="KD251" s="35"/>
      <c r="KE251" s="35"/>
      <c r="KF251" s="35"/>
      <c r="KG251" s="35"/>
      <c r="KH251" s="35"/>
      <c r="KI251" s="35"/>
      <c r="KJ251" s="35"/>
    </row>
    <row r="252" spans="1:296" ht="39" x14ac:dyDescent="0.3">
      <c r="A252" s="203" t="s">
        <v>425</v>
      </c>
      <c r="B252" s="343" t="s">
        <v>423</v>
      </c>
      <c r="C252" s="316">
        <f>ROUNDUP('7990NTP-P'!$M$24*0.3066,2)</f>
        <v>0</v>
      </c>
      <c r="D252" s="345"/>
      <c r="E252" s="200" t="s">
        <v>425</v>
      </c>
      <c r="F252" s="336" t="s">
        <v>423</v>
      </c>
      <c r="G252" s="75">
        <f>ROUNDUP('7990NTP-P'!$N$24*0.3066,2)</f>
        <v>0</v>
      </c>
      <c r="H252" s="346"/>
      <c r="I252" s="202" t="s">
        <v>425</v>
      </c>
      <c r="J252" s="336" t="s">
        <v>423</v>
      </c>
      <c r="K252" s="75">
        <f>ROUNDUP('7990NTP-P'!$O$24*0.3066,2)</f>
        <v>0</v>
      </c>
      <c r="L252" s="335"/>
      <c r="M252" s="201" t="s">
        <v>425</v>
      </c>
      <c r="N252" s="336" t="s">
        <v>423</v>
      </c>
      <c r="O252" s="75">
        <f>ROUNDUP('7990NTP-P'!$P$24*0.3066,2)</f>
        <v>0</v>
      </c>
      <c r="P252" s="335"/>
      <c r="Q252" s="201" t="s">
        <v>425</v>
      </c>
      <c r="R252" s="336" t="s">
        <v>423</v>
      </c>
      <c r="S252" s="75">
        <f>ROUNDUP('7990NTP-P'!$Q$24*0.3066,2)</f>
        <v>0</v>
      </c>
      <c r="T252" s="335"/>
      <c r="U252" s="201" t="s">
        <v>425</v>
      </c>
      <c r="V252" s="336" t="s">
        <v>423</v>
      </c>
      <c r="W252" s="75">
        <f>ROUNDUP('7990NTP-P'!$R$24*0.3066,2)</f>
        <v>0</v>
      </c>
      <c r="X252" s="335"/>
      <c r="Y252" s="201" t="s">
        <v>425</v>
      </c>
      <c r="Z252" s="336" t="s">
        <v>423</v>
      </c>
      <c r="AA252" s="75">
        <f>ROUNDUP('7990NTP-P'!$S$24*0.3066,2)</f>
        <v>0</v>
      </c>
      <c r="AB252" s="335"/>
      <c r="AC252" s="201" t="s">
        <v>425</v>
      </c>
      <c r="AD252" s="336" t="s">
        <v>423</v>
      </c>
      <c r="AE252" s="75">
        <f>ROUNDUP('7990NTP-P'!$T$24*0.3066,2)</f>
        <v>0</v>
      </c>
      <c r="AF252" s="335"/>
      <c r="AG252" s="201" t="s">
        <v>425</v>
      </c>
      <c r="AH252" s="336" t="s">
        <v>423</v>
      </c>
      <c r="AI252" s="75">
        <f>ROUNDUP('7990NTP-P'!$U$24*0.3066,2)</f>
        <v>0</v>
      </c>
      <c r="AJ252" s="335"/>
      <c r="AK252" s="63">
        <f t="shared" si="2"/>
        <v>0</v>
      </c>
      <c r="KC252" s="35"/>
      <c r="KD252" s="35"/>
      <c r="KE252" s="35"/>
      <c r="KF252" s="35"/>
      <c r="KG252" s="35"/>
      <c r="KH252" s="35"/>
      <c r="KI252" s="35"/>
      <c r="KJ252" s="35"/>
    </row>
    <row r="253" spans="1:296" ht="37.5" x14ac:dyDescent="0.25">
      <c r="A253" s="590" t="s">
        <v>609</v>
      </c>
      <c r="B253" s="603" t="s">
        <v>633</v>
      </c>
      <c r="C253" s="316">
        <f>ROUNDDOWN('7990NTP-P'!$M$25*0.685,2)</f>
        <v>0</v>
      </c>
      <c r="D253" s="481">
        <f>'7990NTP-P'!C25</f>
        <v>0</v>
      </c>
      <c r="E253" s="590" t="s">
        <v>609</v>
      </c>
      <c r="F253" s="603" t="s">
        <v>633</v>
      </c>
      <c r="G253" s="75">
        <f>ROUNDDOWN('7990NTP-P'!$N$25*0.685,2)</f>
        <v>0</v>
      </c>
      <c r="H253" s="335">
        <f>'7990NTP-P'!D25</f>
        <v>0</v>
      </c>
      <c r="I253" s="591" t="s">
        <v>609</v>
      </c>
      <c r="J253" s="603" t="s">
        <v>633</v>
      </c>
      <c r="K253" s="75">
        <f>ROUNDDOWN('7990NTP-P'!$O$25*0.685,2)</f>
        <v>0</v>
      </c>
      <c r="L253" s="335">
        <f>'7990NTP-P'!E25</f>
        <v>0</v>
      </c>
      <c r="M253" s="591" t="s">
        <v>609</v>
      </c>
      <c r="N253" s="603" t="s">
        <v>633</v>
      </c>
      <c r="O253" s="75">
        <f>ROUNDDOWN('7990NTP-P'!$P$25*0.685,2)</f>
        <v>0</v>
      </c>
      <c r="P253" s="335">
        <f>'7990NTP-P'!F25</f>
        <v>0</v>
      </c>
      <c r="Q253" s="591" t="s">
        <v>609</v>
      </c>
      <c r="R253" s="603" t="s">
        <v>633</v>
      </c>
      <c r="S253" s="75">
        <f>ROUNDDOWN('7990NTP-P'!$Q$25*0.685,2)</f>
        <v>0</v>
      </c>
      <c r="T253" s="481">
        <f>'7990NTP-P'!G25</f>
        <v>0</v>
      </c>
      <c r="U253" s="590" t="s">
        <v>609</v>
      </c>
      <c r="V253" s="603" t="s">
        <v>633</v>
      </c>
      <c r="W253" s="75">
        <f>ROUNDDOWN('7990NTP-P'!$R$25*0.685,2)</f>
        <v>0</v>
      </c>
      <c r="X253" s="346">
        <f>'7990NTP-P'!H25</f>
        <v>0</v>
      </c>
      <c r="Y253" s="590" t="s">
        <v>609</v>
      </c>
      <c r="Z253" s="603" t="s">
        <v>633</v>
      </c>
      <c r="AA253" s="75">
        <f>ROUNDDOWN('7990NTP-P'!$S$25*0.685,2)</f>
        <v>0</v>
      </c>
      <c r="AB253" s="481">
        <f>'7990NTP-P'!I25</f>
        <v>0</v>
      </c>
      <c r="AC253" s="590" t="s">
        <v>609</v>
      </c>
      <c r="AD253" s="603" t="s">
        <v>633</v>
      </c>
      <c r="AE253" s="75">
        <f>ROUNDDOWN('7990NTP-P'!$T$25*0.685,2)</f>
        <v>0</v>
      </c>
      <c r="AF253" s="481">
        <f>'7990NTP-P'!J25</f>
        <v>0</v>
      </c>
      <c r="AG253" s="590" t="s">
        <v>609</v>
      </c>
      <c r="AH253" s="603" t="s">
        <v>633</v>
      </c>
      <c r="AI253" s="75">
        <f>ROUNDDOWN('7990NTP-P'!$U$25*0.685,2)</f>
        <v>0</v>
      </c>
      <c r="AJ253" s="335">
        <f>'7990NTP-P'!K25</f>
        <v>0</v>
      </c>
      <c r="AK253" s="63">
        <f t="shared" si="2"/>
        <v>0</v>
      </c>
      <c r="AL253" s="35" t="s">
        <v>636</v>
      </c>
      <c r="KC253" s="35"/>
      <c r="KD253" s="35"/>
      <c r="KE253" s="35"/>
      <c r="KF253" s="35"/>
      <c r="KG253" s="35"/>
      <c r="KH253" s="35"/>
      <c r="KI253" s="35"/>
      <c r="KJ253" s="35"/>
    </row>
    <row r="254" spans="1:296" ht="37.5" x14ac:dyDescent="0.25">
      <c r="A254" s="590" t="s">
        <v>610</v>
      </c>
      <c r="B254" s="603" t="s">
        <v>634</v>
      </c>
      <c r="C254" s="316">
        <f>ROUNDUP('7990NTP-P'!$M$25*0.315,2)</f>
        <v>0</v>
      </c>
      <c r="D254" s="481"/>
      <c r="E254" s="590" t="s">
        <v>610</v>
      </c>
      <c r="F254" s="603" t="s">
        <v>634</v>
      </c>
      <c r="G254" s="75">
        <f>ROUNDUP('7990NTP-P'!$N$25*0.315,2)</f>
        <v>0</v>
      </c>
      <c r="H254" s="346"/>
      <c r="I254" s="590" t="s">
        <v>610</v>
      </c>
      <c r="J254" s="603" t="s">
        <v>634</v>
      </c>
      <c r="K254" s="75">
        <f>ROUNDUP('7990NTP-P'!$O$25*0.315,2)</f>
        <v>0</v>
      </c>
      <c r="L254" s="335"/>
      <c r="M254" s="591" t="s">
        <v>610</v>
      </c>
      <c r="N254" s="603" t="s">
        <v>634</v>
      </c>
      <c r="O254" s="75">
        <f>ROUNDUP('7990NTP-P'!$P$25*0.315,2)</f>
        <v>0</v>
      </c>
      <c r="P254" s="335"/>
      <c r="Q254" s="591" t="s">
        <v>610</v>
      </c>
      <c r="R254" s="603" t="s">
        <v>634</v>
      </c>
      <c r="S254" s="75">
        <f>ROUNDUP('7990NTP-P'!$Q$25*0.315,2)</f>
        <v>0</v>
      </c>
      <c r="T254" s="481"/>
      <c r="U254" s="590" t="s">
        <v>610</v>
      </c>
      <c r="V254" s="603" t="s">
        <v>634</v>
      </c>
      <c r="W254" s="75">
        <f>ROUNDUP('7990NTP-P'!$R$25*0.315,2)</f>
        <v>0</v>
      </c>
      <c r="X254" s="335"/>
      <c r="Y254" s="591" t="s">
        <v>610</v>
      </c>
      <c r="Z254" s="603" t="s">
        <v>634</v>
      </c>
      <c r="AA254" s="75">
        <f>ROUNDUP('7990NTP-P'!$S$25*0.315,2)</f>
        <v>0</v>
      </c>
      <c r="AB254" s="481"/>
      <c r="AC254" s="590" t="s">
        <v>610</v>
      </c>
      <c r="AD254" s="603" t="s">
        <v>634</v>
      </c>
      <c r="AE254" s="75">
        <f>ROUNDUP('7990NTP-P'!$T$25*0.315,2)</f>
        <v>0</v>
      </c>
      <c r="AF254" s="481"/>
      <c r="AG254" s="590" t="s">
        <v>610</v>
      </c>
      <c r="AH254" s="603" t="s">
        <v>634</v>
      </c>
      <c r="AI254" s="75">
        <f>ROUNDUP('7990NTP-P'!$U$25*0.315,2)</f>
        <v>0</v>
      </c>
      <c r="AJ254" s="335"/>
      <c r="AK254" s="63">
        <f t="shared" si="2"/>
        <v>0</v>
      </c>
      <c r="AL254" s="35" t="s">
        <v>636</v>
      </c>
      <c r="KC254" s="35"/>
      <c r="KD254" s="35"/>
      <c r="KE254" s="35"/>
      <c r="KF254" s="35"/>
      <c r="KG254" s="35"/>
      <c r="KH254" s="35"/>
      <c r="KI254" s="35"/>
      <c r="KJ254" s="35"/>
    </row>
    <row r="255" spans="1:296" ht="51" customHeight="1" x14ac:dyDescent="0.3">
      <c r="A255" s="391" t="s">
        <v>443</v>
      </c>
      <c r="B255" s="392" t="s">
        <v>441</v>
      </c>
      <c r="C255" s="316">
        <f>ROUNDDOWN('7990NTP-P'!$M$26*0.562,2)</f>
        <v>0</v>
      </c>
      <c r="D255" s="393">
        <f>'7990NTP-P'!C26</f>
        <v>0</v>
      </c>
      <c r="E255" s="391" t="s">
        <v>443</v>
      </c>
      <c r="F255" s="392" t="s">
        <v>441</v>
      </c>
      <c r="G255" s="75">
        <f>ROUNDDOWN('7990NTP-P'!$N$26*0.562,2)</f>
        <v>0</v>
      </c>
      <c r="H255" s="335">
        <f>'7990NTP-P'!D26</f>
        <v>0</v>
      </c>
      <c r="I255" s="201" t="s">
        <v>443</v>
      </c>
      <c r="J255" s="392" t="s">
        <v>441</v>
      </c>
      <c r="K255" s="75">
        <f>ROUNDDOWN('7990NTP-P'!$O$26*0.562,2)</f>
        <v>0</v>
      </c>
      <c r="L255" s="335">
        <f>'7990NTP-P'!E26</f>
        <v>0</v>
      </c>
      <c r="M255" s="201" t="s">
        <v>443</v>
      </c>
      <c r="N255" s="392" t="s">
        <v>441</v>
      </c>
      <c r="O255" s="75">
        <f>ROUNDDOWN('7990NTP-P'!P26*0.562,2)</f>
        <v>0</v>
      </c>
      <c r="P255" s="335">
        <f>'7990NTP-P'!F26</f>
        <v>0</v>
      </c>
      <c r="Q255" s="201" t="s">
        <v>443</v>
      </c>
      <c r="R255" s="392" t="s">
        <v>441</v>
      </c>
      <c r="S255" s="75">
        <f>ROUNDDOWN('7990NTP-P'!Q26*0.562,2)</f>
        <v>0</v>
      </c>
      <c r="T255" s="335">
        <f>'7990NTP-P'!G26</f>
        <v>0</v>
      </c>
      <c r="U255" s="201" t="s">
        <v>443</v>
      </c>
      <c r="V255" s="392" t="s">
        <v>441</v>
      </c>
      <c r="W255" s="75">
        <f>ROUNDDOWN('7990NTP-P'!R26*0.562,2)</f>
        <v>0</v>
      </c>
      <c r="X255" s="335">
        <f>'7990NTP-P'!H26</f>
        <v>0</v>
      </c>
      <c r="Y255" s="201" t="s">
        <v>443</v>
      </c>
      <c r="Z255" s="392" t="s">
        <v>441</v>
      </c>
      <c r="AA255" s="75">
        <f>ROUNDDOWN('7990NTP-P'!S26*0.562,2)</f>
        <v>0</v>
      </c>
      <c r="AB255" s="335">
        <f>'7990NTP-P'!I26</f>
        <v>0</v>
      </c>
      <c r="AC255" s="201" t="s">
        <v>443</v>
      </c>
      <c r="AD255" s="392" t="s">
        <v>441</v>
      </c>
      <c r="AE255" s="75">
        <f>ROUNDDOWN('7990NTP-P'!T26*0.562,2)</f>
        <v>0</v>
      </c>
      <c r="AF255" s="335">
        <f>'7990NTP-P'!J26</f>
        <v>0</v>
      </c>
      <c r="AG255" s="201" t="s">
        <v>443</v>
      </c>
      <c r="AH255" s="392" t="s">
        <v>441</v>
      </c>
      <c r="AI255" s="75">
        <f>ROUNDDOWN('7990NTP-P'!U26*0.562,2)</f>
        <v>0</v>
      </c>
      <c r="AJ255" s="335">
        <f>'7990NTP-P'!K26</f>
        <v>0</v>
      </c>
      <c r="AK255" s="63">
        <f t="shared" si="2"/>
        <v>0</v>
      </c>
      <c r="KC255" s="35"/>
      <c r="KD255" s="35"/>
      <c r="KE255" s="35"/>
      <c r="KF255" s="35"/>
      <c r="KG255" s="35"/>
      <c r="KH255" s="35"/>
      <c r="KI255" s="35"/>
      <c r="KJ255" s="35"/>
    </row>
    <row r="256" spans="1:296" ht="51.5" customHeight="1" x14ac:dyDescent="0.3">
      <c r="A256" s="391" t="s">
        <v>444</v>
      </c>
      <c r="B256" s="392" t="s">
        <v>442</v>
      </c>
      <c r="C256" s="316">
        <f>ROUNDUP('7990NTP-P'!$M$26*0.438,2)</f>
        <v>0</v>
      </c>
      <c r="D256" s="346"/>
      <c r="E256" s="391" t="s">
        <v>444</v>
      </c>
      <c r="F256" s="392" t="s">
        <v>442</v>
      </c>
      <c r="G256" s="75">
        <f>ROUNDUP('7990NTP-P'!$N$26*0.438,2)</f>
        <v>0</v>
      </c>
      <c r="H256" s="335"/>
      <c r="I256" s="201" t="s">
        <v>444</v>
      </c>
      <c r="J256" s="392" t="s">
        <v>442</v>
      </c>
      <c r="K256" s="75">
        <f>ROUNDUP('7990NTP-P'!$O$26*0.438,2)</f>
        <v>0</v>
      </c>
      <c r="L256" s="335"/>
      <c r="M256" s="201" t="s">
        <v>444</v>
      </c>
      <c r="N256" s="392" t="s">
        <v>442</v>
      </c>
      <c r="O256" s="75">
        <f>ROUNDUP('7990NTP-P'!P26*0.438,2)</f>
        <v>0</v>
      </c>
      <c r="P256" s="335"/>
      <c r="Q256" s="201" t="s">
        <v>444</v>
      </c>
      <c r="R256" s="392" t="s">
        <v>442</v>
      </c>
      <c r="S256" s="75">
        <f>ROUNDUP('7990NTP-P'!Q26*0.438,2)</f>
        <v>0</v>
      </c>
      <c r="T256" s="346"/>
      <c r="U256" s="391" t="s">
        <v>444</v>
      </c>
      <c r="V256" s="392" t="s">
        <v>442</v>
      </c>
      <c r="W256" s="75">
        <f>ROUNDUP('7990NTP-P'!R26*0.438,2)</f>
        <v>0</v>
      </c>
      <c r="X256" s="335"/>
      <c r="Y256" s="201" t="s">
        <v>444</v>
      </c>
      <c r="Z256" s="392" t="s">
        <v>442</v>
      </c>
      <c r="AA256" s="75">
        <f>ROUNDUP('7990NTP-P'!S26*0.438,2)</f>
        <v>0</v>
      </c>
      <c r="AB256" s="335"/>
      <c r="AC256" s="201" t="s">
        <v>444</v>
      </c>
      <c r="AD256" s="392" t="s">
        <v>442</v>
      </c>
      <c r="AE256" s="75">
        <f>ROUNDUP('7990NTP-P'!T26*0.438,2)</f>
        <v>0</v>
      </c>
      <c r="AF256" s="335"/>
      <c r="AG256" s="201" t="s">
        <v>444</v>
      </c>
      <c r="AH256" s="392" t="s">
        <v>442</v>
      </c>
      <c r="AI256" s="75">
        <f>ROUNDUP('7990NTP-P'!U26*0.438,2)</f>
        <v>0</v>
      </c>
      <c r="AJ256" s="335"/>
      <c r="AK256" s="63">
        <f t="shared" si="2"/>
        <v>0</v>
      </c>
      <c r="KC256" s="35"/>
      <c r="KD256" s="35"/>
      <c r="KE256" s="35"/>
      <c r="KF256" s="35"/>
      <c r="KG256" s="35"/>
      <c r="KH256" s="35"/>
      <c r="KI256" s="35"/>
      <c r="KJ256" s="35"/>
    </row>
    <row r="257" spans="1:296" ht="39" x14ac:dyDescent="0.3">
      <c r="A257" s="590" t="s">
        <v>611</v>
      </c>
      <c r="B257" s="392" t="s">
        <v>538</v>
      </c>
      <c r="C257" s="316">
        <f>ROUNDDOWN('7990NTP-P'!$M$27*0.55,2)</f>
        <v>0</v>
      </c>
      <c r="D257" s="393">
        <f>'7990NTP-P'!C27</f>
        <v>0</v>
      </c>
      <c r="E257" s="391"/>
      <c r="F257" s="392" t="s">
        <v>538</v>
      </c>
      <c r="G257" s="75">
        <f>ROUNDDOWN('7990NTP-P'!$N$27*0.55,2)</f>
        <v>0</v>
      </c>
      <c r="H257" s="335">
        <f>'7990NTP-P'!D27</f>
        <v>0</v>
      </c>
      <c r="I257" s="201"/>
      <c r="J257" s="392" t="s">
        <v>538</v>
      </c>
      <c r="K257" s="75">
        <f>ROUNDDOWN('7990NTP-P'!$O$27*0.55,2)</f>
        <v>0</v>
      </c>
      <c r="L257" s="335">
        <f>'7990NTP-P'!E27</f>
        <v>0</v>
      </c>
      <c r="M257" s="201"/>
      <c r="N257" s="392" t="s">
        <v>538</v>
      </c>
      <c r="O257" s="75">
        <f>ROUNDDOWN('7990NTP-P'!P27*0.55,2)</f>
        <v>0</v>
      </c>
      <c r="P257" s="335">
        <f>'7990NTP-P'!F27</f>
        <v>0</v>
      </c>
      <c r="Q257" s="201"/>
      <c r="R257" s="392" t="s">
        <v>538</v>
      </c>
      <c r="S257" s="75">
        <f>ROUNDDOWN('7990NTP-P'!Q27*0.55,2)</f>
        <v>0</v>
      </c>
      <c r="T257" s="335">
        <f>'7990NTP-P'!G27</f>
        <v>0</v>
      </c>
      <c r="U257" s="201"/>
      <c r="V257" s="392" t="s">
        <v>538</v>
      </c>
      <c r="W257" s="75">
        <f>ROUNDDOWN('7990NTP-P'!R27*0.55,2)</f>
        <v>0</v>
      </c>
      <c r="X257" s="335">
        <f>'7990NTP-P'!H27</f>
        <v>0</v>
      </c>
      <c r="Y257" s="201"/>
      <c r="Z257" s="392" t="s">
        <v>538</v>
      </c>
      <c r="AA257" s="75">
        <f>ROUNDDOWN('7990NTP-P'!S27*0.55,2)</f>
        <v>0</v>
      </c>
      <c r="AB257" s="335">
        <f>'7990NTP-P'!I27</f>
        <v>0</v>
      </c>
      <c r="AC257" s="201"/>
      <c r="AD257" s="392" t="s">
        <v>538</v>
      </c>
      <c r="AE257" s="75">
        <f>ROUNDDOWN('7990NTP-P'!T27*0.55,2)</f>
        <v>0</v>
      </c>
      <c r="AF257" s="335">
        <f>'7990NTP-P'!J27</f>
        <v>0</v>
      </c>
      <c r="AG257" s="201"/>
      <c r="AH257" s="392" t="s">
        <v>538</v>
      </c>
      <c r="AI257" s="75">
        <f>ROUNDDOWN('7990NTP-P'!U27*0.55,2)</f>
        <v>0</v>
      </c>
      <c r="AJ257" s="335">
        <f>'7990NTP-P'!K27</f>
        <v>0</v>
      </c>
      <c r="AK257" s="63">
        <f t="shared" si="2"/>
        <v>0</v>
      </c>
      <c r="AL257" s="35" t="s">
        <v>638</v>
      </c>
      <c r="KC257" s="35"/>
      <c r="KD257" s="35"/>
      <c r="KE257" s="35"/>
      <c r="KF257" s="35"/>
      <c r="KG257" s="35"/>
      <c r="KH257" s="35"/>
      <c r="KI257" s="35"/>
      <c r="KJ257" s="35"/>
    </row>
    <row r="258" spans="1:296" ht="39" x14ac:dyDescent="0.3">
      <c r="A258" s="590" t="s">
        <v>612</v>
      </c>
      <c r="B258" s="392" t="s">
        <v>539</v>
      </c>
      <c r="C258" s="316">
        <f>ROUNDUP('7990NTP-P'!$M$27*0.45,2)</f>
        <v>0</v>
      </c>
      <c r="D258" s="346"/>
      <c r="E258" s="391"/>
      <c r="F258" s="392" t="s">
        <v>539</v>
      </c>
      <c r="G258" s="75">
        <f>ROUNDUP('7990NTP-P'!$N$27*0.45,2)</f>
        <v>0</v>
      </c>
      <c r="H258" s="335"/>
      <c r="I258" s="201"/>
      <c r="J258" s="392" t="s">
        <v>539</v>
      </c>
      <c r="K258" s="75">
        <f>ROUNDUP('7990NTP-P'!$O$27*0.45,2)</f>
        <v>0</v>
      </c>
      <c r="L258" s="335"/>
      <c r="M258" s="201"/>
      <c r="N258" s="392" t="s">
        <v>539</v>
      </c>
      <c r="O258" s="75">
        <f>ROUNDUP('7990NTP-P'!P27*0.45,2)</f>
        <v>0</v>
      </c>
      <c r="P258" s="335"/>
      <c r="Q258" s="201"/>
      <c r="R258" s="392" t="s">
        <v>539</v>
      </c>
      <c r="S258" s="75">
        <f>ROUNDUP('7990NTP-P'!Q27*0.45,2)</f>
        <v>0</v>
      </c>
      <c r="T258" s="346"/>
      <c r="U258" s="391"/>
      <c r="V258" s="392" t="s">
        <v>539</v>
      </c>
      <c r="W258" s="75">
        <f>ROUNDUP('7990NTP-P'!R27*0.45,2)</f>
        <v>0</v>
      </c>
      <c r="X258" s="335"/>
      <c r="Y258" s="201"/>
      <c r="Z258" s="392" t="s">
        <v>539</v>
      </c>
      <c r="AA258" s="75">
        <f>ROUNDUP('7990NTP-P'!S27*0.45,2)</f>
        <v>0</v>
      </c>
      <c r="AB258" s="335"/>
      <c r="AC258" s="201"/>
      <c r="AD258" s="392" t="s">
        <v>539</v>
      </c>
      <c r="AE258" s="75">
        <f>ROUNDUP('7990NTP-P'!T27*0.45,2)</f>
        <v>0</v>
      </c>
      <c r="AF258" s="335"/>
      <c r="AG258" s="201"/>
      <c r="AH258" s="392" t="s">
        <v>539</v>
      </c>
      <c r="AI258" s="75">
        <f>ROUNDUP('7990NTP-P'!U27*0.45,2)</f>
        <v>0</v>
      </c>
      <c r="AJ258" s="335"/>
      <c r="AK258" s="63">
        <f t="shared" si="2"/>
        <v>0</v>
      </c>
      <c r="AL258" s="35" t="s">
        <v>637</v>
      </c>
      <c r="KC258" s="35"/>
      <c r="KD258" s="35"/>
      <c r="KE258" s="35"/>
      <c r="KF258" s="35"/>
      <c r="KG258" s="35"/>
      <c r="KH258" s="35"/>
      <c r="KI258" s="35"/>
      <c r="KJ258" s="35"/>
    </row>
    <row r="259" spans="1:296" ht="26" x14ac:dyDescent="0.3">
      <c r="A259" s="113">
        <v>84</v>
      </c>
      <c r="B259" s="336" t="s">
        <v>52</v>
      </c>
      <c r="C259" s="337">
        <f>F299</f>
        <v>0</v>
      </c>
      <c r="D259" s="121"/>
      <c r="E259" s="115"/>
      <c r="F259" s="115"/>
      <c r="G259" s="129"/>
      <c r="H259" s="117"/>
      <c r="I259" s="117"/>
      <c r="J259" s="117"/>
      <c r="K259" s="129"/>
      <c r="L259" s="119"/>
      <c r="M259" s="119"/>
      <c r="N259" s="119"/>
      <c r="O259" s="119"/>
      <c r="X259" s="32"/>
      <c r="Y259" s="32"/>
      <c r="Z259" s="32"/>
      <c r="AA259" s="119"/>
      <c r="AB259" s="119"/>
      <c r="AC259" s="32"/>
      <c r="AD259" s="32"/>
      <c r="AE259" s="119"/>
      <c r="AF259" s="119"/>
      <c r="KC259" s="35"/>
      <c r="KD259" s="35"/>
      <c r="KE259" s="35"/>
      <c r="KF259" s="35"/>
    </row>
    <row r="260" spans="1:296" ht="13" x14ac:dyDescent="0.3">
      <c r="A260" s="120" t="s">
        <v>42</v>
      </c>
      <c r="B260" s="339" t="s">
        <v>47</v>
      </c>
      <c r="C260" s="337">
        <f>F302</f>
        <v>0</v>
      </c>
      <c r="D260" s="130"/>
      <c r="E260" s="106"/>
      <c r="F260" s="106"/>
      <c r="G260" s="131"/>
      <c r="H260" s="117"/>
      <c r="I260" s="117"/>
      <c r="J260" s="117"/>
      <c r="K260" s="129"/>
      <c r="L260" s="119"/>
      <c r="M260" s="119"/>
      <c r="N260" s="119"/>
      <c r="O260" s="119"/>
      <c r="X260" s="32"/>
      <c r="Y260" s="32"/>
      <c r="Z260" s="32"/>
      <c r="AA260" s="119"/>
      <c r="AB260" s="119"/>
      <c r="AC260" s="32"/>
      <c r="AD260" s="32"/>
      <c r="AE260" s="119"/>
      <c r="AF260" s="119"/>
      <c r="KC260" s="35"/>
      <c r="KD260" s="35"/>
      <c r="KE260" s="35"/>
      <c r="KF260" s="35"/>
    </row>
    <row r="261" spans="1:296" ht="13.5" thickBot="1" x14ac:dyDescent="0.35">
      <c r="A261" s="132"/>
      <c r="B261" s="123"/>
      <c r="C261" s="133"/>
      <c r="D261" s="134"/>
      <c r="E261" s="134"/>
      <c r="F261" s="134"/>
      <c r="G261" s="135"/>
      <c r="K261" s="39"/>
      <c r="L261" s="45"/>
      <c r="M261" s="45"/>
      <c r="N261" s="45"/>
      <c r="O261" s="45"/>
      <c r="X261" s="32"/>
      <c r="Y261" s="32"/>
      <c r="Z261" s="32"/>
      <c r="AA261" s="45"/>
      <c r="AB261" s="45"/>
      <c r="AC261" s="32"/>
      <c r="AD261" s="32"/>
      <c r="AE261" s="45"/>
      <c r="AF261" s="45"/>
      <c r="KC261" s="35"/>
      <c r="KD261" s="35"/>
      <c r="KE261" s="35"/>
      <c r="KF261" s="35"/>
    </row>
    <row r="262" spans="1:296" ht="13" x14ac:dyDescent="0.3">
      <c r="A262" s="44"/>
      <c r="B262" s="30"/>
      <c r="C262" s="31"/>
      <c r="D262" s="134"/>
      <c r="E262" s="134"/>
      <c r="F262" s="134"/>
      <c r="G262" s="136"/>
      <c r="K262" s="31"/>
      <c r="L262" s="45"/>
      <c r="M262" s="45"/>
      <c r="N262" s="4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KC262" s="35"/>
      <c r="KD262" s="35"/>
      <c r="KE262" s="35"/>
      <c r="KF262" s="35"/>
    </row>
    <row r="263" spans="1:296" ht="13.5" thickBot="1" x14ac:dyDescent="0.35">
      <c r="B263" s="30"/>
      <c r="C263" s="137"/>
      <c r="D263" s="35"/>
      <c r="E263" s="35"/>
      <c r="F263" s="35"/>
      <c r="G263" s="135"/>
      <c r="K263" s="39"/>
      <c r="L263" s="45"/>
      <c r="M263" s="45"/>
      <c r="N263" s="45"/>
      <c r="O263" s="45"/>
      <c r="X263" s="32"/>
      <c r="Y263" s="32"/>
      <c r="Z263" s="32"/>
      <c r="AA263" s="45"/>
      <c r="AB263" s="45"/>
      <c r="AC263" s="32"/>
      <c r="AD263" s="32"/>
      <c r="AE263" s="45"/>
      <c r="AF263" s="45"/>
      <c r="AG263" s="138"/>
      <c r="KC263" s="35"/>
      <c r="KD263" s="35"/>
      <c r="KE263" s="35"/>
      <c r="KF263" s="35"/>
    </row>
    <row r="264" spans="1:296" ht="16.5" customHeight="1" thickBot="1" x14ac:dyDescent="0.35">
      <c r="B264" s="577" t="s">
        <v>86</v>
      </c>
      <c r="C264" s="578"/>
      <c r="D264" s="579"/>
      <c r="E264" s="139" t="s">
        <v>11</v>
      </c>
      <c r="F264" s="140" t="s">
        <v>21</v>
      </c>
      <c r="G264" s="141" t="s">
        <v>22</v>
      </c>
      <c r="H264" s="142" t="s">
        <v>23</v>
      </c>
      <c r="I264" s="142" t="s">
        <v>107</v>
      </c>
      <c r="J264" s="143"/>
      <c r="K264" s="135"/>
      <c r="AC264" s="34"/>
      <c r="AD264" s="34"/>
      <c r="AE264" s="34"/>
      <c r="AF264" s="34"/>
      <c r="KC264" s="35"/>
      <c r="KD264" s="35"/>
      <c r="KE264" s="35"/>
      <c r="KF264" s="35"/>
    </row>
    <row r="265" spans="1:296" ht="16.5" customHeight="1" thickBot="1" x14ac:dyDescent="0.35">
      <c r="B265" s="580" t="s">
        <v>33</v>
      </c>
      <c r="C265" s="581"/>
      <c r="D265" s="582"/>
      <c r="E265" s="144"/>
      <c r="F265" s="145"/>
      <c r="G265" s="146"/>
      <c r="H265" s="145"/>
      <c r="I265" s="147"/>
      <c r="J265" s="35"/>
      <c r="K265" s="135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KC265" s="35"/>
      <c r="KD265" s="35"/>
      <c r="KE265" s="35"/>
      <c r="KF265" s="35"/>
    </row>
    <row r="266" spans="1:296" ht="12.5" customHeight="1" x14ac:dyDescent="0.25">
      <c r="B266" s="561" t="s">
        <v>8</v>
      </c>
      <c r="C266" s="562"/>
      <c r="D266" s="563"/>
      <c r="E266" s="148">
        <f>IF('7990NTP-P'!E93&gt;0,'7990NTP-P'!E93-'7990NTP-P'!C93-'7990NTP-P'!D93,0)</f>
        <v>0</v>
      </c>
      <c r="F266" s="149">
        <f t="shared" ref="F266:F272" si="3">G266+H266+I266</f>
        <v>0</v>
      </c>
      <c r="G266" s="347">
        <f>C$18+C$26+C$28+C$34+C$40+C$46+C$52+C$58+C$61+C$67+C$73+C$79+C$87+C$93+C$99+C$105+C$113+C$116+C$128+C$138+C$148+C$154+C$157+C$163+C21+C31+C37+C43+C49+C55+C64+C70+C76+C82+C90+C96+C102+C108+C119+C131+C141+C151+C160+C166+C134+C144+C122+C125</f>
        <v>0</v>
      </c>
      <c r="H266" s="150">
        <f>C24+C111+C$19+C$29+C85+C$35+C$41+C$47+C$53+C$59+C$74+C$80+C$88+C$106+C$114+C146+C169+C22+C32+C38+C44+C50+C56+C77+C83+C91+C109</f>
        <v>0</v>
      </c>
      <c r="I266" s="151">
        <f>C$59+C$62+C$68+C$94+C$100+C$117+C$129+C$139+C$149+C$155+C$158+C$164+C136+C65+C71+C97+C103+C120+C132+C142+C152+C161+C167</f>
        <v>0</v>
      </c>
      <c r="J266" s="152"/>
      <c r="K266" s="135"/>
      <c r="AC266" s="34"/>
      <c r="AD266" s="34"/>
      <c r="AE266" s="34"/>
      <c r="AF266" s="34"/>
      <c r="KC266" s="35"/>
      <c r="KD266" s="35"/>
      <c r="KE266" s="35"/>
      <c r="KF266" s="35"/>
    </row>
    <row r="267" spans="1:296" ht="12.5" customHeight="1" x14ac:dyDescent="0.25">
      <c r="B267" s="561" t="s">
        <v>9</v>
      </c>
      <c r="C267" s="562"/>
      <c r="D267" s="563"/>
      <c r="E267" s="91">
        <f>'7990NTP-P'!E94-E277-E287</f>
        <v>0</v>
      </c>
      <c r="F267" s="153">
        <f t="shared" si="3"/>
        <v>0</v>
      </c>
      <c r="G267" s="347">
        <f>G$18+G$26+G$28+G$34+G$40+G$46+G$52+G$58+G$61+G$67+G$73+G$79+G$87+G$93+G$99+G$105+G$113+G$116+G$128+G$138+G$148+G$154+G$157+G$163+G21+G31+G37+G43+G49+G55+G64+G70+G76+G82+G90+G96+G102+G108+G119+G131+G134+G141+G144+G151+G160+G166+G122+G125</f>
        <v>0</v>
      </c>
      <c r="H267" s="150">
        <f>G24+G111+G$19+G$29+G$35+G$41+G$47+G$53+G$74+G$80+G85+G$88+G$94+G$106+G$114+G22+G32+G38+G44+G50+G56+G68+G77+G83+G91+G97+G109</f>
        <v>0</v>
      </c>
      <c r="I267" s="395">
        <f>G$59+G$62+G$68+G$100+G$117+G$129+G$139+G146+G$149+G$155+G$158+G$164+G136+G169+G65+G71+G103+G120+G132+G142+G152+G161+G167</f>
        <v>0</v>
      </c>
      <c r="J267" s="152"/>
      <c r="K267" s="135"/>
      <c r="AC267" s="34"/>
      <c r="AD267" s="34"/>
      <c r="AE267" s="34"/>
      <c r="AF267" s="34"/>
      <c r="KC267" s="35"/>
      <c r="KD267" s="35"/>
      <c r="KE267" s="35"/>
      <c r="KF267" s="35"/>
    </row>
    <row r="268" spans="1:296" ht="12.5" customHeight="1" x14ac:dyDescent="0.25">
      <c r="B268" s="561" t="s">
        <v>10</v>
      </c>
      <c r="C268" s="562"/>
      <c r="D268" s="563"/>
      <c r="E268" s="91">
        <f>'7990NTP-P'!E95-E278-E288</f>
        <v>0</v>
      </c>
      <c r="F268" s="154">
        <f t="shared" si="3"/>
        <v>0</v>
      </c>
      <c r="G268" s="347">
        <f>K$18+K$26+K$28+K$34+K$40+K$46+K$52+K$58+K$61+K$67+K$73+K$79+K$87+K$93+K$99+K$105+K$113+K$116+K$128+K$138+K$148+K$154+K$157+K$163+K21+K31+K37+K43+K49+K55+K64+K70+K76+K82+K90+K96+K102+K108+K119+K131+K134+K141+K144+K151+K160+K166+K192+K125</f>
        <v>0</v>
      </c>
      <c r="H268" s="150">
        <f>K24+K111+K$19+K$29+K$35+K$41+K$47+K$53+K$74+K$80+K85+K$88+K$94+K$100+K$106+K$114+K22+K32+K38+K44+K50+K56+K77+K83+K91+K97+K103+K109</f>
        <v>0</v>
      </c>
      <c r="I268" s="395">
        <f>K$59+K$62+K$68+K$117+K$129+K$139+K146+K$149+K$155+K$158+K$164+K136+K169+K65+K71+K120+K132+K142+K152+K161+K167</f>
        <v>0</v>
      </c>
      <c r="J268" s="152"/>
      <c r="K268" s="135"/>
      <c r="P268" s="155"/>
      <c r="Q268" s="155"/>
      <c r="R268" s="155"/>
      <c r="T268" s="155"/>
      <c r="U268" s="155"/>
      <c r="V268" s="155"/>
      <c r="X268" s="155"/>
      <c r="Y268" s="155"/>
      <c r="Z268" s="155"/>
      <c r="AB268" s="155"/>
      <c r="AC268" s="155"/>
      <c r="AD268" s="155"/>
      <c r="AE268" s="34"/>
      <c r="AF268" s="155"/>
      <c r="KC268" s="35"/>
      <c r="KD268" s="35"/>
      <c r="KE268" s="35"/>
      <c r="KF268" s="35"/>
    </row>
    <row r="269" spans="1:296" ht="12.5" customHeight="1" x14ac:dyDescent="0.25">
      <c r="B269" s="546" t="s">
        <v>241</v>
      </c>
      <c r="C269" s="547"/>
      <c r="D269" s="548"/>
      <c r="E269" s="91">
        <f>'7990NTP-P'!E96-E279-E289</f>
        <v>0</v>
      </c>
      <c r="F269" s="154">
        <f t="shared" si="3"/>
        <v>0</v>
      </c>
      <c r="G269" s="347">
        <f>O$18+O$26+O$28+O$34+O$40+O$46+O$52+O$58+O$61+O$67+O$73+O$79+O$87+O$93+O$99+O$105+O$113+O$116+O$128+O$138+O$148+O$154+O$157+O$163+O21+O31+O37+O43+O49+O55+O64+O70+O76+O82+O90+O96+O102+O108+O119+O131+O134+O141+O144+O151+O160+O166+O122+O125</f>
        <v>0</v>
      </c>
      <c r="H269" s="150">
        <f>O24+O111+O$19+O$29+O$35+O$41+O$47+O$53+O$59+O62+O68+O$74+O85+O$80+O$88+O94+O100+O$106+O$114+O117+O129+O136+O139+O146+O149+O155+O158+O164+O169+O22+O32+O38+O44+O50+O56+O65+O71+O77+O83+O91+O97+O103+O109+O120+O132+O142+O152+O161+O167</f>
        <v>0</v>
      </c>
      <c r="I269" s="395">
        <v>0</v>
      </c>
      <c r="J269" s="152"/>
      <c r="K269" s="135"/>
      <c r="AC269" s="34"/>
      <c r="AD269" s="34"/>
      <c r="AE269" s="34"/>
      <c r="AF269" s="34"/>
      <c r="KC269" s="35"/>
      <c r="KD269" s="35"/>
      <c r="KE269" s="35"/>
      <c r="KF269" s="35"/>
    </row>
    <row r="270" spans="1:296" ht="12.5" customHeight="1" x14ac:dyDescent="0.25">
      <c r="B270" s="546" t="s">
        <v>242</v>
      </c>
      <c r="C270" s="547"/>
      <c r="D270" s="548"/>
      <c r="E270" s="91">
        <f>'7990NTP-P'!E97-E280-E290</f>
        <v>0</v>
      </c>
      <c r="F270" s="154">
        <f t="shared" si="3"/>
        <v>0</v>
      </c>
      <c r="G270" s="347">
        <f>S$18+S$26+S$28+S$34+S$40+S$46+S$52+S$58+S$61+S$67+S$73+S$79+S$87+S$93+S$99+S$105+S$113+S$116+S$128+S$138+S$148+S$154+S$157+S$163+S21+S31+S37+S43+S49+S55+S64+S70+S76+S82+S90+S96+S102+S108+S119+S131+S134+S141+S144+S151+S160+S166+S122+S125</f>
        <v>0</v>
      </c>
      <c r="H270" s="150">
        <f>S24+S111+S$19+S$29+S$35+S$41+S$47+S$53+S$59+S62+S68+S$74+S85+S$80+S$88+S94+S100+S$106+S$114+S117+S129+S136+S139+S146+S149+S155+S158+S164+S169+S22+S32+S38+S44+S50+S56+S65+S71+S77+S83+S91+S97+S103+S109+S120+S132+S142+S152+S161+S167</f>
        <v>0</v>
      </c>
      <c r="I270" s="395">
        <v>0</v>
      </c>
      <c r="J270" s="152"/>
      <c r="K270" s="135"/>
      <c r="AC270" s="34"/>
      <c r="AD270" s="34"/>
      <c r="AE270" s="34"/>
      <c r="AF270" s="34"/>
      <c r="KC270" s="35"/>
      <c r="KD270" s="35"/>
      <c r="KE270" s="35"/>
      <c r="KF270" s="35"/>
    </row>
    <row r="271" spans="1:296" ht="12.5" customHeight="1" x14ac:dyDescent="0.25">
      <c r="B271" s="546" t="s">
        <v>243</v>
      </c>
      <c r="C271" s="547"/>
      <c r="D271" s="548"/>
      <c r="E271" s="91">
        <f>'7990NTP-P'!E98-E281-E291</f>
        <v>0</v>
      </c>
      <c r="F271" s="154">
        <f t="shared" si="3"/>
        <v>0</v>
      </c>
      <c r="G271" s="347">
        <f>W$18+W$26+W$28+W$34+W$40+W$46+W$52+W$58+W$61+W$67+W$73+W$79+W$87+W$93+W$99+W$105+W$113+W$116+W$128+W$138+W$148+W$154+W$157+W$163+W21+W31+W37+W43+W49+W55+W64+W70+W76+W82+W90+W96+W102+W108+W119+W131+W134+W141+W144+W151+W160+W166+W122+W125</f>
        <v>0</v>
      </c>
      <c r="H271" s="150">
        <f>W24+W111+W$19+W$29+W$35+W$41+W$47+W$53+W$59+W62+W68+W$74+W85+W$80+W$88+W94+W100+W$106+W$114+W117+W129+W136+W139+W146+W149+W155+W158+W164+W169+W22+W32+W38+W44+W50+W56+W65+W71+W77+W83+W91+W97+W103+W109+W120+W132+W142+W152+W161+W167</f>
        <v>0</v>
      </c>
      <c r="I271" s="395">
        <v>0</v>
      </c>
      <c r="J271" s="152"/>
      <c r="K271" s="135"/>
      <c r="AC271" s="34"/>
      <c r="AD271" s="34"/>
      <c r="AE271" s="34"/>
      <c r="AF271" s="34"/>
      <c r="KC271" s="35"/>
      <c r="KD271" s="35"/>
      <c r="KE271" s="35"/>
      <c r="KF271" s="35"/>
    </row>
    <row r="272" spans="1:296" ht="12.5" customHeight="1" x14ac:dyDescent="0.25">
      <c r="B272" s="546" t="s">
        <v>240</v>
      </c>
      <c r="C272" s="547"/>
      <c r="D272" s="548"/>
      <c r="E272" s="91">
        <f>'7990NTP-P'!E99-E282-E292</f>
        <v>0</v>
      </c>
      <c r="F272" s="154">
        <f t="shared" si="3"/>
        <v>0</v>
      </c>
      <c r="G272" s="347">
        <f>AA$18+AA$26+AA$28+AA$34+AA$40+AA$46+AA$52+AA$58+AA$61+AA$67+AA$73+AA$79+AA$87+AA$93+AA$99+AA$105+AA$113+AA$116+AA$128+AA$138+AA$148+AA$154+AA$157+AA$163+AA$21+AA$31+AA$37+AA$43+AA$49+AA$55+AA$64+AA$70+AA$76+AA$82+AA$90+AA$96+AA$102+AA$108+AA$119+AA$131+AA$134+AA$141+AA$144+AA$151+AA$160+AA$166+AA$122+AA$125</f>
        <v>0</v>
      </c>
      <c r="H272" s="150">
        <f>AA24+AA111+AA$19+AA$29+AA$35+AA$41+AA$47+AA$53+AA$59+AA62+AA68+AA$74+AA85+AA$80+AA$88++AA94+AA100+AA$106+AA$114+AA$117+AA$129+AA$136+AA$139+AA$146+AA$149+AA$155+AA$158+AA$164+AA$169+AA$22+AA$32+AA$38+AA$44+AA$50+AA$56+AA$65+AA$71+AA$77+AA$83+AA$91+AA$97+AA$103+AA$109+AA$120+AA$132+AA$142+AA$152+AA$161+AA$167+AA$123+AA$126</f>
        <v>0</v>
      </c>
      <c r="I272" s="395">
        <v>0</v>
      </c>
      <c r="J272" s="152"/>
      <c r="K272" s="135"/>
    </row>
    <row r="273" spans="2:28" ht="12.5" customHeight="1" x14ac:dyDescent="0.25">
      <c r="B273" s="485" t="s">
        <v>548</v>
      </c>
      <c r="C273" s="483"/>
      <c r="D273" s="483"/>
      <c r="E273" s="91">
        <f>'7990NTP-P'!E100-E283-E293</f>
        <v>0</v>
      </c>
      <c r="F273" s="154">
        <f t="shared" ref="F273:F274" si="4">G273+H273+I273</f>
        <v>0</v>
      </c>
      <c r="G273" s="347">
        <f>AE$18+AE$26+AE$28+AE$34+AE$40+AE$46+AE$52+AE$58+AE$61+AE$67+AE$73+AE$79+AE$87+AE$93+AE$99+AE$105+AE$113+AE$116+AE$128+AE$138+AE$148+AE$154+AE$157+AE$163+AE$21+AE$31+AE$37+AE$43+AE$49+AE$55+AE$64+AE$70+AE$76+AE$82+AE$90+AE$96+AE$102+AE$108+AE$119+AE$131+AE$134+AE$141+AE$144+AE$151+AE$160+AE$166+AE$122+AE$125</f>
        <v>0</v>
      </c>
      <c r="H273" s="150">
        <f>AE24+AE111+AE$19+AE$29+AE$35+AE$41+AE$47+AE$53+AE$59+AE63+AE69+AE$74+AE86+AE$80+AE88+AE95+AE101+AE$106+AE$114+AE$117+AE$129+AE$136+AE$139+AE$146+AE$149+AE$155+AE$158+AE$164+AE$169+AE$22+AE$32+AE$38+AE$44+AE$50+AE$56+AE$65+AE$71+AE$77+AE$83+AE$91+AE$97+AE$103+AE$109+AE$120+AE$132+AE$142+AE$152+AE$161+AE$167</f>
        <v>0</v>
      </c>
      <c r="I273" s="395">
        <v>0</v>
      </c>
      <c r="J273" s="152"/>
      <c r="K273" s="135"/>
    </row>
    <row r="274" spans="2:28" ht="12.5" customHeight="1" x14ac:dyDescent="0.25">
      <c r="B274" s="485" t="s">
        <v>549</v>
      </c>
      <c r="C274" s="483"/>
      <c r="D274" s="483"/>
      <c r="E274" s="91">
        <f>'7990NTP-P'!E101-E284-E294</f>
        <v>0</v>
      </c>
      <c r="F274" s="154">
        <f t="shared" si="4"/>
        <v>0</v>
      </c>
      <c r="G274" s="347">
        <f>AI$18+AI$26+AI$28+AI$34+AI$40+AI$46+AI$52+AI$58+AI$61+AI$67+AI$73+AI$79+AI$87+AI$93+AI$99+AI$105+AI$113+AI$116+AI$128+AI$138+AI$148+AI$154+AI$157+AI$163+AI$21+AI$31+AI$37+AI$43+AI$49+AI$55+AI$64+AI$70+AI$76+AI$82+AI$90+AI$96+AI$102+AI$108+AI$119+AI$131+AI$134+AI$141+AI$144+AI$151+AI$160+AI$166+AI$122+AI$125</f>
        <v>0</v>
      </c>
      <c r="H274" s="150">
        <f>AI24+AI111+AI$19+AI$29+AI$35+AI$41+AI$47+AI$53+AI$59+AI64+AI70+AI$74+AI87+AI$80+AI$88+AI96+AI102+AI$106+AI$114+AI$117+AI$129+AI$136+AI$139+AI$146+AI$149+AI$155+AI$158+AI$164+AI$169+AI$22+AI$32+AI$38+AI$44+AI$50+AI$56+AI$65+AI$71+AI$77+AI$83+AI$91+AI$97+AI$103+AI$109+AI$120+AI$132+AI$142+AI$152+AI$161+AI$167</f>
        <v>0</v>
      </c>
      <c r="I274" s="395">
        <v>0</v>
      </c>
      <c r="J274" s="152"/>
      <c r="K274" s="135"/>
    </row>
    <row r="275" spans="2:28" ht="16.5" customHeight="1" thickBot="1" x14ac:dyDescent="0.35">
      <c r="B275" s="558" t="s">
        <v>75</v>
      </c>
      <c r="C275" s="559"/>
      <c r="D275" s="560"/>
      <c r="E275" s="156"/>
      <c r="F275" s="157"/>
      <c r="G275" s="158"/>
      <c r="H275" s="157"/>
      <c r="I275" s="159"/>
      <c r="J275" s="35"/>
      <c r="K275" s="135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  <c r="AA275" s="160"/>
      <c r="AB275" s="160"/>
    </row>
    <row r="276" spans="2:28" ht="12.5" customHeight="1" x14ac:dyDescent="0.25">
      <c r="B276" s="561" t="s">
        <v>8</v>
      </c>
      <c r="C276" s="562"/>
      <c r="D276" s="563"/>
      <c r="E276" s="161">
        <f>'7990NTP-P'!C93</f>
        <v>0</v>
      </c>
      <c r="F276" s="162">
        <f>+C242</f>
        <v>0</v>
      </c>
      <c r="G276" s="163"/>
      <c r="H276" s="162">
        <f t="shared" ref="H276:H284" si="5">F276</f>
        <v>0</v>
      </c>
      <c r="I276" s="164"/>
      <c r="J276" s="152"/>
      <c r="K276" s="135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  <c r="AA276" s="160"/>
      <c r="AB276" s="160"/>
    </row>
    <row r="277" spans="2:28" ht="12.5" customHeight="1" x14ac:dyDescent="0.25">
      <c r="B277" s="561" t="s">
        <v>9</v>
      </c>
      <c r="C277" s="562"/>
      <c r="D277" s="563"/>
      <c r="E277" s="87">
        <f>'7990NTP-P'!C94</f>
        <v>0</v>
      </c>
      <c r="F277" s="165">
        <f>+G242</f>
        <v>0</v>
      </c>
      <c r="G277" s="164"/>
      <c r="H277" s="165">
        <f t="shared" si="5"/>
        <v>0</v>
      </c>
      <c r="I277" s="164"/>
      <c r="J277" s="152"/>
      <c r="K277" s="135"/>
    </row>
    <row r="278" spans="2:28" ht="12.5" customHeight="1" x14ac:dyDescent="0.25">
      <c r="B278" s="561" t="s">
        <v>10</v>
      </c>
      <c r="C278" s="562"/>
      <c r="D278" s="563"/>
      <c r="E278" s="166">
        <f>'7990NTP-P'!C95</f>
        <v>0</v>
      </c>
      <c r="F278" s="167">
        <f>+K242</f>
        <v>0</v>
      </c>
      <c r="G278" s="164"/>
      <c r="H278" s="167">
        <f t="shared" si="5"/>
        <v>0</v>
      </c>
      <c r="I278" s="164"/>
      <c r="J278" s="152"/>
      <c r="K278" s="135"/>
    </row>
    <row r="279" spans="2:28" ht="12.5" customHeight="1" x14ac:dyDescent="0.25">
      <c r="B279" s="546" t="s">
        <v>241</v>
      </c>
      <c r="C279" s="547"/>
      <c r="D279" s="548"/>
      <c r="E279" s="166">
        <f>'7990NTP-P'!C96</f>
        <v>0</v>
      </c>
      <c r="F279" s="167">
        <f>O242</f>
        <v>0</v>
      </c>
      <c r="G279" s="164"/>
      <c r="H279" s="167">
        <f t="shared" si="5"/>
        <v>0</v>
      </c>
      <c r="I279" s="168"/>
      <c r="J279" s="152"/>
      <c r="K279" s="135"/>
    </row>
    <row r="280" spans="2:28" ht="12.5" customHeight="1" x14ac:dyDescent="0.25">
      <c r="B280" s="546" t="s">
        <v>242</v>
      </c>
      <c r="C280" s="547"/>
      <c r="D280" s="548"/>
      <c r="E280" s="166">
        <f>'7990NTP-P'!C97</f>
        <v>0</v>
      </c>
      <c r="F280" s="167">
        <f>S242</f>
        <v>0</v>
      </c>
      <c r="G280" s="164"/>
      <c r="H280" s="167">
        <f t="shared" si="5"/>
        <v>0</v>
      </c>
      <c r="I280" s="168"/>
      <c r="J280" s="152"/>
      <c r="K280" s="135"/>
    </row>
    <row r="281" spans="2:28" ht="12.5" customHeight="1" x14ac:dyDescent="0.25">
      <c r="B281" s="546" t="s">
        <v>243</v>
      </c>
      <c r="C281" s="547"/>
      <c r="D281" s="548"/>
      <c r="E281" s="166">
        <f>'7990NTP-P'!C98</f>
        <v>0</v>
      </c>
      <c r="F281" s="167">
        <f>W242</f>
        <v>0</v>
      </c>
      <c r="G281" s="164"/>
      <c r="H281" s="167">
        <f t="shared" si="5"/>
        <v>0</v>
      </c>
      <c r="I281" s="168"/>
      <c r="J281" s="152"/>
      <c r="K281" s="135"/>
    </row>
    <row r="282" spans="2:28" ht="12.5" customHeight="1" x14ac:dyDescent="0.25">
      <c r="B282" s="546" t="s">
        <v>240</v>
      </c>
      <c r="C282" s="547"/>
      <c r="D282" s="548"/>
      <c r="E282" s="166">
        <f>'7990NTP-P'!C99</f>
        <v>0</v>
      </c>
      <c r="F282" s="165">
        <f>AA$242</f>
        <v>0</v>
      </c>
      <c r="G282" s="164"/>
      <c r="H282" s="167">
        <f t="shared" si="5"/>
        <v>0</v>
      </c>
      <c r="I282" s="168"/>
      <c r="J282" s="152"/>
      <c r="K282" s="135"/>
    </row>
    <row r="283" spans="2:28" ht="12.5" customHeight="1" x14ac:dyDescent="0.25">
      <c r="B283" s="486" t="s">
        <v>548</v>
      </c>
      <c r="C283" s="483"/>
      <c r="D283" s="483"/>
      <c r="E283" s="166">
        <f>'7990NTP-P'!C100</f>
        <v>0</v>
      </c>
      <c r="F283" s="165">
        <f>AE$242</f>
        <v>0</v>
      </c>
      <c r="G283" s="164"/>
      <c r="H283" s="167">
        <f>F283</f>
        <v>0</v>
      </c>
      <c r="I283" s="168"/>
      <c r="J283" s="152"/>
      <c r="K283" s="135"/>
    </row>
    <row r="284" spans="2:28" ht="12.5" customHeight="1" thickBot="1" x14ac:dyDescent="0.3">
      <c r="B284" s="485" t="s">
        <v>549</v>
      </c>
      <c r="C284" s="483"/>
      <c r="D284" s="483"/>
      <c r="E284" s="166">
        <f>'7990NTP-P'!C101</f>
        <v>0</v>
      </c>
      <c r="F284" s="165">
        <f>AI$242</f>
        <v>0</v>
      </c>
      <c r="G284" s="169"/>
      <c r="H284" s="167">
        <f t="shared" si="5"/>
        <v>0</v>
      </c>
      <c r="I284" s="168"/>
      <c r="J284" s="152"/>
      <c r="K284" s="135"/>
    </row>
    <row r="285" spans="2:28" ht="16.5" customHeight="1" thickBot="1" x14ac:dyDescent="0.35">
      <c r="B285" s="558" t="s">
        <v>76</v>
      </c>
      <c r="C285" s="559"/>
      <c r="D285" s="560"/>
      <c r="E285" s="144"/>
      <c r="F285" s="425"/>
      <c r="G285" s="146"/>
      <c r="H285" s="145"/>
      <c r="I285" s="147"/>
      <c r="J285" s="35"/>
      <c r="K285" s="135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  <c r="AA285" s="160"/>
      <c r="AB285" s="160"/>
    </row>
    <row r="286" spans="2:28" ht="12.5" customHeight="1" x14ac:dyDescent="0.25">
      <c r="B286" s="561" t="s">
        <v>8</v>
      </c>
      <c r="C286" s="562"/>
      <c r="D286" s="563"/>
      <c r="E286" s="161">
        <f>'7990NTP-P'!D93</f>
        <v>0</v>
      </c>
      <c r="F286" s="427">
        <f>G286+H286</f>
        <v>0</v>
      </c>
      <c r="G286" s="428">
        <f>C251+C255+C257+C253</f>
        <v>0</v>
      </c>
      <c r="H286" s="162">
        <f>SUM(C248+C252+C256+C258+C254)</f>
        <v>0</v>
      </c>
      <c r="I286" s="164"/>
      <c r="J286" s="152"/>
      <c r="K286" s="135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  <c r="Z286" s="138"/>
      <c r="AA286" s="138"/>
      <c r="AB286" s="138"/>
    </row>
    <row r="287" spans="2:28" ht="12.5" customHeight="1" x14ac:dyDescent="0.25">
      <c r="B287" s="561" t="s">
        <v>9</v>
      </c>
      <c r="C287" s="562"/>
      <c r="D287" s="563"/>
      <c r="E287" s="87">
        <f>'7990NTP-P'!D94</f>
        <v>0</v>
      </c>
      <c r="F287" s="427">
        <f t="shared" ref="F287:F290" si="6">G287+H287</f>
        <v>0</v>
      </c>
      <c r="G287" s="428">
        <f>+G251+G255+G257+G253</f>
        <v>0</v>
      </c>
      <c r="H287" s="167">
        <f>SUM(G248+G252+G256+G258+G254)</f>
        <v>0</v>
      </c>
      <c r="I287" s="164"/>
      <c r="J287" s="152"/>
      <c r="K287" s="135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  <c r="Z287" s="138"/>
      <c r="AA287" s="138"/>
      <c r="AB287" s="138"/>
    </row>
    <row r="288" spans="2:28" ht="12.5" customHeight="1" x14ac:dyDescent="0.25">
      <c r="B288" s="561" t="s">
        <v>10</v>
      </c>
      <c r="C288" s="562"/>
      <c r="D288" s="563"/>
      <c r="E288" s="87">
        <f>'7990NTP-P'!D95</f>
        <v>0</v>
      </c>
      <c r="F288" s="427">
        <f t="shared" si="6"/>
        <v>0</v>
      </c>
      <c r="G288" s="428">
        <f>K251+K255+K257+K253</f>
        <v>0</v>
      </c>
      <c r="H288" s="167">
        <f>SUM(K248+K252+K256+K258+K254)</f>
        <v>0</v>
      </c>
      <c r="I288" s="164"/>
      <c r="J288" s="152"/>
      <c r="K288" s="135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  <c r="Z288" s="138"/>
      <c r="AA288" s="138"/>
      <c r="AB288" s="138"/>
    </row>
    <row r="289" spans="2:28" ht="12.5" customHeight="1" x14ac:dyDescent="0.25">
      <c r="B289" s="546" t="s">
        <v>241</v>
      </c>
      <c r="C289" s="547"/>
      <c r="D289" s="548"/>
      <c r="E289" s="87">
        <f>'7990NTP-P'!D96</f>
        <v>0</v>
      </c>
      <c r="F289" s="427">
        <f t="shared" si="6"/>
        <v>0</v>
      </c>
      <c r="G289" s="428">
        <f>O251+O255+O257+O253</f>
        <v>0</v>
      </c>
      <c r="H289" s="167">
        <f>SUM(O248+O252+O256+O258+O254)</f>
        <v>0</v>
      </c>
      <c r="I289" s="164"/>
      <c r="J289" s="152"/>
      <c r="K289" s="135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  <c r="Z289" s="138"/>
      <c r="AA289" s="138"/>
      <c r="AB289" s="138"/>
    </row>
    <row r="290" spans="2:28" ht="12.5" customHeight="1" x14ac:dyDescent="0.25">
      <c r="B290" s="546" t="s">
        <v>242</v>
      </c>
      <c r="C290" s="547"/>
      <c r="D290" s="548"/>
      <c r="E290" s="87">
        <f>'7990NTP-P'!D97</f>
        <v>0</v>
      </c>
      <c r="F290" s="427">
        <f t="shared" si="6"/>
        <v>0</v>
      </c>
      <c r="G290" s="428">
        <f>S251+S255+S257+S253</f>
        <v>0</v>
      </c>
      <c r="H290" s="167">
        <f>SUM(S248+S252+S256+S258+S254)</f>
        <v>0</v>
      </c>
      <c r="I290" s="164"/>
      <c r="J290" s="152"/>
      <c r="K290" s="135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  <c r="Z290" s="138"/>
      <c r="AA290" s="138"/>
      <c r="AB290" s="138"/>
    </row>
    <row r="291" spans="2:28" ht="12.5" customHeight="1" x14ac:dyDescent="0.25">
      <c r="B291" s="546" t="s">
        <v>243</v>
      </c>
      <c r="C291" s="547"/>
      <c r="D291" s="548"/>
      <c r="E291" s="87">
        <f>'7990NTP-P'!D98</f>
        <v>0</v>
      </c>
      <c r="F291" s="427">
        <f>G291+H291</f>
        <v>0</v>
      </c>
      <c r="G291" s="428">
        <f>W251+W255+W257+W253</f>
        <v>0</v>
      </c>
      <c r="H291" s="167">
        <f>SUM(W248+W252+W256+W258+W254)</f>
        <v>0</v>
      </c>
      <c r="I291" s="164"/>
      <c r="J291" s="152"/>
      <c r="K291" s="135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  <c r="AA291" s="138"/>
      <c r="AB291" s="138"/>
    </row>
    <row r="292" spans="2:28" ht="12.5" customHeight="1" thickBot="1" x14ac:dyDescent="0.3">
      <c r="B292" s="549" t="s">
        <v>240</v>
      </c>
      <c r="C292" s="550"/>
      <c r="D292" s="551"/>
      <c r="E292" s="87">
        <f>'7990NTP-P'!D99</f>
        <v>0</v>
      </c>
      <c r="F292" s="427">
        <f>G292+H292</f>
        <v>0</v>
      </c>
      <c r="G292" s="428">
        <f>AA$251+AA$255+AA$257+AA253</f>
        <v>0</v>
      </c>
      <c r="H292" s="167">
        <f>SUM(AA$248+AA$252+AA$256+AA$258+AA254)</f>
        <v>0</v>
      </c>
      <c r="I292" s="164"/>
      <c r="J292" s="152"/>
      <c r="K292" s="135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  <c r="Z292" s="138"/>
      <c r="AA292" s="138"/>
      <c r="AB292" s="138"/>
    </row>
    <row r="293" spans="2:28" ht="12.5" customHeight="1" thickBot="1" x14ac:dyDescent="0.3">
      <c r="B293" s="487" t="s">
        <v>548</v>
      </c>
      <c r="C293" s="484"/>
      <c r="D293" s="484"/>
      <c r="E293" s="87">
        <f>'7990NTP-P'!D100</f>
        <v>0</v>
      </c>
      <c r="F293" s="427">
        <f>G293+H293</f>
        <v>0</v>
      </c>
      <c r="G293" s="428">
        <f>AE$251+AE$255+AE$257+AE253</f>
        <v>0</v>
      </c>
      <c r="H293" s="167">
        <f>SUM(AE$248+AE$252+AE$256+AE$258+AE254)</f>
        <v>0</v>
      </c>
      <c r="I293" s="164"/>
      <c r="J293" s="152"/>
      <c r="K293" s="135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  <c r="Z293" s="138"/>
      <c r="AA293" s="138"/>
      <c r="AB293" s="138"/>
    </row>
    <row r="294" spans="2:28" ht="12.5" customHeight="1" thickBot="1" x14ac:dyDescent="0.3">
      <c r="B294" s="488" t="s">
        <v>549</v>
      </c>
      <c r="C294" s="484"/>
      <c r="D294" s="484"/>
      <c r="E294" s="87">
        <f>'7990NTP-P'!D101</f>
        <v>0</v>
      </c>
      <c r="F294" s="427">
        <f>G294+H294</f>
        <v>0</v>
      </c>
      <c r="G294" s="428">
        <f>AI$251+AI$255+AI$257+AI253</f>
        <v>0</v>
      </c>
      <c r="H294" s="167">
        <f>SUM(AI$248+AI$252+AI$256+AI$258+AI20)</f>
        <v>0</v>
      </c>
      <c r="I294" s="164"/>
      <c r="J294" s="152"/>
      <c r="K294" s="135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  <c r="Z294" s="138"/>
      <c r="AA294" s="138"/>
      <c r="AB294" s="138"/>
    </row>
    <row r="295" spans="2:28" ht="12.5" customHeight="1" thickBot="1" x14ac:dyDescent="0.3">
      <c r="B295" s="552" t="s">
        <v>88</v>
      </c>
      <c r="C295" s="553"/>
      <c r="D295" s="554"/>
      <c r="E295" s="170"/>
      <c r="F295" s="426">
        <f>C236</f>
        <v>0</v>
      </c>
      <c r="G295" s="169"/>
      <c r="H295" s="169"/>
      <c r="I295" s="169"/>
      <c r="J295" s="152"/>
      <c r="K295" s="1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</row>
    <row r="296" spans="2:28" ht="16.5" customHeight="1" thickBot="1" x14ac:dyDescent="0.35">
      <c r="B296" s="555" t="s">
        <v>14</v>
      </c>
      <c r="C296" s="556"/>
      <c r="D296" s="557"/>
      <c r="E296" s="171"/>
      <c r="F296" s="172">
        <f>SUM(F266:F274,F276:F284,F286:F294)</f>
        <v>0</v>
      </c>
      <c r="G296" s="172">
        <f>SUM(G266:G274,G276:G284,G286:G294)</f>
        <v>0</v>
      </c>
      <c r="H296" s="173">
        <f>SUM(H266:H274,H276:H284,H286:H294)</f>
        <v>0</v>
      </c>
      <c r="I296" s="174">
        <f>SUM(I266:I274)</f>
        <v>0</v>
      </c>
      <c r="J296" s="152"/>
      <c r="K296" s="135"/>
    </row>
    <row r="297" spans="2:28" ht="16.5" customHeight="1" thickBot="1" x14ac:dyDescent="0.35">
      <c r="B297" s="541" t="s">
        <v>70</v>
      </c>
      <c r="C297" s="542"/>
      <c r="D297" s="543"/>
      <c r="E297" s="171"/>
      <c r="F297" s="175"/>
      <c r="G297" s="176">
        <f>F297*0.5</f>
        <v>0</v>
      </c>
      <c r="H297" s="150">
        <f>F297*0.5</f>
        <v>0</v>
      </c>
      <c r="I297" s="163"/>
      <c r="J297" s="152"/>
      <c r="K297" s="135"/>
    </row>
    <row r="298" spans="2:28" ht="16.5" customHeight="1" thickBot="1" x14ac:dyDescent="0.35">
      <c r="B298" s="541" t="s">
        <v>71</v>
      </c>
      <c r="C298" s="542"/>
      <c r="D298" s="543"/>
      <c r="E298" s="171"/>
      <c r="F298" s="177"/>
      <c r="G298" s="163"/>
      <c r="H298" s="165">
        <f>F298</f>
        <v>0</v>
      </c>
      <c r="I298" s="164"/>
      <c r="J298" s="152"/>
      <c r="K298" s="135"/>
    </row>
    <row r="299" spans="2:28" ht="16.5" customHeight="1" thickBot="1" x14ac:dyDescent="0.35">
      <c r="B299" s="541" t="s">
        <v>72</v>
      </c>
      <c r="C299" s="542"/>
      <c r="D299" s="543"/>
      <c r="E299" s="171"/>
      <c r="F299" s="177"/>
      <c r="G299" s="169"/>
      <c r="H299" s="165">
        <f>F299</f>
        <v>0</v>
      </c>
      <c r="I299" s="164"/>
      <c r="J299" s="152"/>
      <c r="K299" s="135"/>
    </row>
    <row r="300" spans="2:28" ht="16.5" customHeight="1" thickBot="1" x14ac:dyDescent="0.35">
      <c r="B300" s="541" t="s">
        <v>69</v>
      </c>
      <c r="C300" s="542"/>
      <c r="D300" s="543"/>
      <c r="E300" s="171"/>
      <c r="F300" s="177"/>
      <c r="G300" s="178">
        <f>F300*0.5</f>
        <v>0</v>
      </c>
      <c r="H300" s="165">
        <f>F300*0.5</f>
        <v>0</v>
      </c>
      <c r="I300" s="164"/>
      <c r="J300" s="152"/>
      <c r="K300" s="135"/>
    </row>
    <row r="301" spans="2:28" ht="16.5" customHeight="1" thickBot="1" x14ac:dyDescent="0.35">
      <c r="B301" s="541" t="s">
        <v>73</v>
      </c>
      <c r="C301" s="542"/>
      <c r="D301" s="543"/>
      <c r="E301" s="171"/>
      <c r="F301" s="177"/>
      <c r="G301" s="163"/>
      <c r="H301" s="165">
        <f>F301</f>
        <v>0</v>
      </c>
      <c r="I301" s="164"/>
      <c r="J301" s="152"/>
      <c r="K301" s="135"/>
    </row>
    <row r="302" spans="2:28" ht="16.5" customHeight="1" thickBot="1" x14ac:dyDescent="0.35">
      <c r="B302" s="541" t="s">
        <v>74</v>
      </c>
      <c r="C302" s="542"/>
      <c r="D302" s="543"/>
      <c r="E302" s="171"/>
      <c r="F302" s="179"/>
      <c r="G302" s="169"/>
      <c r="H302" s="167">
        <f>F302</f>
        <v>0</v>
      </c>
      <c r="I302" s="169"/>
      <c r="J302" s="152"/>
      <c r="K302" s="135"/>
    </row>
    <row r="303" spans="2:28" ht="19" customHeight="1" thickBot="1" x14ac:dyDescent="0.35">
      <c r="B303" s="541" t="s">
        <v>24</v>
      </c>
      <c r="C303" s="542"/>
      <c r="D303" s="543"/>
      <c r="E303" s="180"/>
      <c r="F303" s="348">
        <f>IF(F296&gt;SUM(F297+F300),F296-F297-F298-F299-F300-F301-F302,0)</f>
        <v>0</v>
      </c>
      <c r="G303" s="349">
        <f>G296-G297-G300</f>
        <v>0</v>
      </c>
      <c r="H303" s="350">
        <f>H296-H297-H298-H299-H300-H301-H302</f>
        <v>0</v>
      </c>
      <c r="I303" s="351">
        <f>I296</f>
        <v>0</v>
      </c>
      <c r="J303" s="352"/>
      <c r="K303" s="135"/>
      <c r="L303" s="181"/>
      <c r="M303" s="181"/>
      <c r="N303" s="181"/>
      <c r="O303" s="181"/>
      <c r="P303" s="181"/>
      <c r="Q303" s="181"/>
      <c r="R303" s="181"/>
      <c r="S303" s="181"/>
      <c r="T303" s="181"/>
      <c r="U303" s="181"/>
      <c r="V303" s="181"/>
      <c r="W303" s="181"/>
      <c r="X303" s="181"/>
      <c r="Y303" s="181"/>
      <c r="Z303" s="181"/>
      <c r="AA303" s="181"/>
      <c r="AB303" s="181"/>
    </row>
    <row r="304" spans="2:28" x14ac:dyDescent="0.25">
      <c r="D304" s="182"/>
      <c r="E304" s="182"/>
      <c r="F304" s="182"/>
      <c r="L304" s="181"/>
      <c r="M304" s="181"/>
      <c r="N304" s="181"/>
      <c r="O304" s="181"/>
      <c r="P304" s="181"/>
      <c r="Q304" s="181"/>
      <c r="R304" s="181"/>
      <c r="S304" s="181"/>
      <c r="T304" s="181"/>
      <c r="U304" s="181"/>
      <c r="V304" s="181"/>
      <c r="W304" s="181"/>
      <c r="X304" s="181"/>
      <c r="Y304" s="181"/>
      <c r="Z304" s="181"/>
      <c r="AA304" s="181"/>
      <c r="AB304" s="181"/>
    </row>
    <row r="305" spans="1:10" ht="13" thickBot="1" x14ac:dyDescent="0.3"/>
    <row r="306" spans="1:10" ht="13" customHeight="1" x14ac:dyDescent="0.25">
      <c r="A306" s="183"/>
      <c r="B306" s="544"/>
      <c r="C306" s="545"/>
      <c r="D306" s="184" t="s">
        <v>16</v>
      </c>
    </row>
    <row r="307" spans="1:10" ht="13" customHeight="1" x14ac:dyDescent="0.3">
      <c r="A307" s="183"/>
      <c r="B307" s="534" t="s">
        <v>17</v>
      </c>
      <c r="C307" s="535"/>
      <c r="D307" s="185" t="str">
        <f>IF(SUM('7990NTP-P'!E102-'7990NTP-P'!D102-'7990NTP-P'!C102)=SUM(E266:E274),"OKAY","Error")</f>
        <v>OKAY</v>
      </c>
    </row>
    <row r="308" spans="1:10" ht="13" customHeight="1" x14ac:dyDescent="0.3">
      <c r="A308" s="183"/>
      <c r="B308" s="534" t="s">
        <v>18</v>
      </c>
      <c r="C308" s="535"/>
      <c r="D308" s="185" t="str">
        <f>IF('7990NTP-P'!C102=SUM('FL Info'!E276:E284),"OKAY","Error")</f>
        <v>OKAY</v>
      </c>
    </row>
    <row r="309" spans="1:10" ht="13" customHeight="1" x14ac:dyDescent="0.3">
      <c r="A309" s="183"/>
      <c r="B309" s="534" t="s">
        <v>46</v>
      </c>
      <c r="C309" s="535"/>
      <c r="D309" s="185" t="str">
        <f>IF('7990NTP-P'!D102=SUM('FL Info'!E286:E294),"OKAY","Error")</f>
        <v>OKAY</v>
      </c>
    </row>
    <row r="310" spans="1:10" ht="13" customHeight="1" x14ac:dyDescent="0.3">
      <c r="A310" s="183"/>
      <c r="B310" s="534" t="s">
        <v>19</v>
      </c>
      <c r="C310" s="535"/>
      <c r="D310" s="186" t="str">
        <f>IF(F296='7990NTP-P'!H114,"OKAY","Error")</f>
        <v>OKAY</v>
      </c>
    </row>
    <row r="311" spans="1:10" ht="13" customHeight="1" thickBot="1" x14ac:dyDescent="0.35">
      <c r="A311" s="183"/>
      <c r="B311" s="536" t="s">
        <v>20</v>
      </c>
      <c r="C311" s="537"/>
      <c r="D311" s="187" t="str">
        <f>IF(F303=F296-SUM(F297:F302),"OKAY","Error")</f>
        <v>OKAY</v>
      </c>
    </row>
    <row r="312" spans="1:10" x14ac:dyDescent="0.25">
      <c r="C312" s="188"/>
    </row>
    <row r="315" spans="1:10" ht="13" thickBot="1" x14ac:dyDescent="0.3"/>
    <row r="316" spans="1:10" ht="30" customHeight="1" thickBot="1" x14ac:dyDescent="0.35">
      <c r="B316" s="538" t="s">
        <v>247</v>
      </c>
      <c r="C316" s="539"/>
      <c r="D316" s="540"/>
      <c r="E316" s="353" t="s">
        <v>248</v>
      </c>
      <c r="F316" s="354" t="s">
        <v>249</v>
      </c>
      <c r="H316" s="355"/>
      <c r="I316" s="355"/>
      <c r="J316" s="355"/>
    </row>
    <row r="317" spans="1:10" ht="13.5" hidden="1" thickBot="1" x14ac:dyDescent="0.3">
      <c r="B317" s="356" t="s">
        <v>250</v>
      </c>
      <c r="E317" s="357"/>
      <c r="F317" s="358"/>
      <c r="G317" s="359"/>
      <c r="H317" s="42"/>
      <c r="I317" s="42"/>
      <c r="J317" s="42"/>
    </row>
    <row r="318" spans="1:10" ht="13" hidden="1" x14ac:dyDescent="0.3">
      <c r="B318" s="360" t="s">
        <v>251</v>
      </c>
      <c r="E318" s="361"/>
      <c r="F318" s="362"/>
      <c r="G318" s="363"/>
      <c r="H318" s="190"/>
      <c r="I318" s="190"/>
      <c r="J318" s="190"/>
    </row>
    <row r="319" spans="1:10" ht="13" hidden="1" x14ac:dyDescent="0.3">
      <c r="B319" s="364" t="s">
        <v>252</v>
      </c>
      <c r="E319" s="365"/>
      <c r="F319" s="366"/>
      <c r="G319" s="363"/>
      <c r="H319" s="190"/>
      <c r="I319" s="190"/>
      <c r="J319" s="190"/>
    </row>
    <row r="320" spans="1:10" ht="13" hidden="1" x14ac:dyDescent="0.3">
      <c r="B320" s="364" t="s">
        <v>253</v>
      </c>
      <c r="E320" s="365"/>
      <c r="F320" s="366"/>
      <c r="G320" s="363"/>
      <c r="H320" s="190"/>
      <c r="I320" s="190"/>
      <c r="J320" s="190"/>
    </row>
    <row r="321" spans="2:10" ht="13" hidden="1" x14ac:dyDescent="0.3">
      <c r="B321" s="367" t="s">
        <v>254</v>
      </c>
      <c r="E321" s="368"/>
      <c r="F321" s="369"/>
      <c r="G321" s="363"/>
      <c r="H321" s="190"/>
      <c r="I321" s="190"/>
      <c r="J321" s="190"/>
    </row>
    <row r="322" spans="2:10" ht="13" hidden="1" x14ac:dyDescent="0.3">
      <c r="B322" s="367" t="s">
        <v>241</v>
      </c>
      <c r="E322" s="368"/>
      <c r="F322" s="370"/>
      <c r="G322" s="363"/>
      <c r="H322" s="190"/>
      <c r="I322" s="190"/>
      <c r="J322" s="190"/>
    </row>
    <row r="323" spans="2:10" ht="13" hidden="1" x14ac:dyDescent="0.3">
      <c r="B323" s="367" t="s">
        <v>242</v>
      </c>
      <c r="E323" s="368"/>
      <c r="F323" s="370"/>
      <c r="G323" s="363"/>
      <c r="H323" s="190"/>
      <c r="I323" s="190"/>
      <c r="J323" s="190"/>
    </row>
    <row r="324" spans="2:10" ht="13" hidden="1" x14ac:dyDescent="0.3">
      <c r="B324" s="367" t="s">
        <v>243</v>
      </c>
      <c r="E324" s="368"/>
      <c r="F324" s="370"/>
      <c r="G324" s="363"/>
      <c r="H324" s="190"/>
      <c r="I324" s="190"/>
      <c r="J324" s="190"/>
    </row>
    <row r="325" spans="2:10" ht="13" hidden="1" x14ac:dyDescent="0.3">
      <c r="B325" s="367" t="s">
        <v>240</v>
      </c>
      <c r="E325" s="371"/>
      <c r="F325" s="370"/>
      <c r="G325" s="363"/>
      <c r="H325" s="190"/>
      <c r="I325" s="190"/>
      <c r="J325" s="190"/>
    </row>
    <row r="326" spans="2:10" ht="13.5" thickBot="1" x14ac:dyDescent="0.3">
      <c r="B326" s="514" t="s">
        <v>255</v>
      </c>
      <c r="C326" s="515"/>
      <c r="D326" s="515"/>
      <c r="E326" s="515"/>
      <c r="F326" s="516"/>
      <c r="G326" s="359"/>
      <c r="H326" s="52"/>
      <c r="I326" s="52"/>
      <c r="J326" s="52"/>
    </row>
    <row r="327" spans="2:10" ht="30.5" customHeight="1" x14ac:dyDescent="0.3">
      <c r="B327" s="528" t="s">
        <v>267</v>
      </c>
      <c r="C327" s="529"/>
      <c r="D327" s="530"/>
      <c r="E327" s="372">
        <f>+G303</f>
        <v>0</v>
      </c>
      <c r="F327" s="373"/>
      <c r="G327" s="135"/>
      <c r="H327" s="374"/>
      <c r="I327" s="374"/>
      <c r="J327" s="374"/>
    </row>
    <row r="328" spans="2:10" ht="30.5" customHeight="1" x14ac:dyDescent="0.3">
      <c r="B328" s="531" t="s">
        <v>268</v>
      </c>
      <c r="C328" s="532"/>
      <c r="D328" s="533"/>
      <c r="E328" s="375">
        <f>+H303</f>
        <v>0</v>
      </c>
      <c r="F328" s="376"/>
      <c r="G328" s="135"/>
      <c r="H328" s="377"/>
      <c r="I328" s="377"/>
      <c r="J328" s="377"/>
    </row>
    <row r="329" spans="2:10" ht="30.5" customHeight="1" x14ac:dyDescent="0.3">
      <c r="B329" s="531" t="s">
        <v>269</v>
      </c>
      <c r="C329" s="532"/>
      <c r="D329" s="533"/>
      <c r="E329" s="375">
        <f>+I303</f>
        <v>0</v>
      </c>
      <c r="F329" s="376"/>
      <c r="H329" s="190"/>
      <c r="I329" s="190"/>
      <c r="J329" s="190"/>
    </row>
    <row r="330" spans="2:10" ht="17.5" customHeight="1" x14ac:dyDescent="0.3">
      <c r="B330" s="531" t="s">
        <v>350</v>
      </c>
      <c r="C330" s="532"/>
      <c r="D330" s="533"/>
      <c r="E330" s="378">
        <f>SUM(E328:E329)</f>
        <v>0</v>
      </c>
      <c r="F330" s="376"/>
      <c r="H330" s="190"/>
      <c r="I330" s="190"/>
      <c r="J330" s="190"/>
    </row>
    <row r="331" spans="2:10" ht="17.5" customHeight="1" x14ac:dyDescent="0.3">
      <c r="B331" s="517" t="s">
        <v>256</v>
      </c>
      <c r="C331" s="518"/>
      <c r="D331" s="519"/>
      <c r="E331" s="379">
        <f>+F297+F298+F299</f>
        <v>0</v>
      </c>
      <c r="F331" s="376"/>
      <c r="H331" s="190"/>
      <c r="I331" s="190"/>
      <c r="J331" s="190"/>
    </row>
    <row r="332" spans="2:10" ht="17.5" customHeight="1" x14ac:dyDescent="0.3">
      <c r="B332" s="517" t="s">
        <v>257</v>
      </c>
      <c r="C332" s="518"/>
      <c r="D332" s="519"/>
      <c r="E332" s="379">
        <f>+F300+F301+F302</f>
        <v>0</v>
      </c>
      <c r="F332" s="376"/>
      <c r="H332" s="190"/>
      <c r="I332" s="190"/>
      <c r="J332" s="190"/>
    </row>
    <row r="333" spans="2:10" ht="17.5" customHeight="1" x14ac:dyDescent="0.3">
      <c r="B333" s="517" t="s">
        <v>258</v>
      </c>
      <c r="C333" s="518"/>
      <c r="D333" s="519"/>
      <c r="E333" s="380">
        <f>+'7990NTP-P'!E93</f>
        <v>0</v>
      </c>
      <c r="F333" s="376"/>
      <c r="H333" s="190"/>
      <c r="I333" s="190"/>
      <c r="J333" s="190"/>
    </row>
    <row r="334" spans="2:10" ht="17.5" customHeight="1" x14ac:dyDescent="0.3">
      <c r="B334" s="517" t="s">
        <v>259</v>
      </c>
      <c r="C334" s="518"/>
      <c r="D334" s="519"/>
      <c r="E334" s="380">
        <f>+'7990NTP-P'!E94</f>
        <v>0</v>
      </c>
      <c r="F334" s="376"/>
      <c r="H334" s="190"/>
      <c r="I334" s="190"/>
      <c r="J334" s="190"/>
    </row>
    <row r="335" spans="2:10" ht="17.5" customHeight="1" x14ac:dyDescent="0.3">
      <c r="B335" s="517" t="s">
        <v>260</v>
      </c>
      <c r="C335" s="518"/>
      <c r="D335" s="519"/>
      <c r="E335" s="380">
        <f>+'7990NTP-P'!E95</f>
        <v>0</v>
      </c>
      <c r="F335" s="376"/>
      <c r="H335" s="190"/>
      <c r="I335" s="190"/>
      <c r="J335" s="190"/>
    </row>
    <row r="336" spans="2:10" ht="17.5" customHeight="1" x14ac:dyDescent="0.3">
      <c r="B336" s="517" t="s">
        <v>241</v>
      </c>
      <c r="C336" s="518"/>
      <c r="D336" s="519"/>
      <c r="E336" s="380">
        <f>+'7990NTP-P'!E96</f>
        <v>0</v>
      </c>
      <c r="F336" s="381"/>
      <c r="H336" s="190"/>
      <c r="I336" s="190"/>
      <c r="J336" s="190"/>
    </row>
    <row r="337" spans="2:10" ht="17.5" customHeight="1" x14ac:dyDescent="0.3">
      <c r="B337" s="517" t="s">
        <v>242</v>
      </c>
      <c r="C337" s="518"/>
      <c r="D337" s="519"/>
      <c r="E337" s="380">
        <f>+'7990NTP-P'!E97</f>
        <v>0</v>
      </c>
      <c r="F337" s="381"/>
      <c r="H337" s="190"/>
      <c r="I337" s="190"/>
      <c r="J337" s="190"/>
    </row>
    <row r="338" spans="2:10" ht="17.5" customHeight="1" x14ac:dyDescent="0.3">
      <c r="B338" s="517" t="s">
        <v>243</v>
      </c>
      <c r="C338" s="518"/>
      <c r="D338" s="519"/>
      <c r="E338" s="380">
        <f>+'7990NTP-P'!E98</f>
        <v>0</v>
      </c>
      <c r="F338" s="381"/>
      <c r="H338" s="190"/>
      <c r="I338" s="190"/>
      <c r="J338" s="190"/>
    </row>
    <row r="339" spans="2:10" ht="17.5" customHeight="1" x14ac:dyDescent="0.3">
      <c r="B339" s="520" t="s">
        <v>240</v>
      </c>
      <c r="C339" s="521"/>
      <c r="D339" s="522"/>
      <c r="E339" s="380">
        <f>+'7990NTP-P'!E99</f>
        <v>0</v>
      </c>
      <c r="F339" s="381"/>
      <c r="G339" s="135"/>
      <c r="H339" s="190"/>
      <c r="I339" s="190"/>
      <c r="J339" s="190"/>
    </row>
    <row r="340" spans="2:10" ht="13.5" thickBot="1" x14ac:dyDescent="0.35">
      <c r="B340" s="523"/>
      <c r="C340" s="524"/>
      <c r="D340" s="524"/>
      <c r="E340" s="382"/>
      <c r="F340" s="383"/>
      <c r="G340" s="363"/>
      <c r="H340" s="190"/>
      <c r="I340" s="190"/>
      <c r="J340" s="190"/>
    </row>
    <row r="341" spans="2:10" ht="13.5" thickBot="1" x14ac:dyDescent="0.3">
      <c r="B341" s="514" t="s">
        <v>261</v>
      </c>
      <c r="C341" s="515"/>
      <c r="D341" s="515"/>
      <c r="E341" s="515"/>
      <c r="F341" s="516"/>
      <c r="G341" s="359"/>
      <c r="H341" s="42"/>
      <c r="I341" s="42"/>
      <c r="J341" s="42"/>
    </row>
    <row r="342" spans="2:10" ht="13" x14ac:dyDescent="0.3">
      <c r="B342" s="525" t="s">
        <v>262</v>
      </c>
      <c r="C342" s="526"/>
      <c r="D342" s="527"/>
      <c r="E342" s="384" t="s">
        <v>263</v>
      </c>
      <c r="F342" s="385" t="s">
        <v>264</v>
      </c>
    </row>
    <row r="343" spans="2:10" ht="13" x14ac:dyDescent="0.3">
      <c r="B343" s="517" t="s">
        <v>8</v>
      </c>
      <c r="C343" s="518"/>
      <c r="D343" s="519"/>
      <c r="E343" s="386">
        <v>15.29</v>
      </c>
      <c r="F343" s="387">
        <f>'7990NTP-P'!D105</f>
        <v>17.45</v>
      </c>
    </row>
    <row r="344" spans="2:10" ht="13" x14ac:dyDescent="0.3">
      <c r="B344" s="517" t="s">
        <v>9</v>
      </c>
      <c r="C344" s="518"/>
      <c r="D344" s="519"/>
      <c r="E344" s="386">
        <v>23.84</v>
      </c>
      <c r="F344" s="387">
        <f>'7990NTP-P'!D106</f>
        <v>27.21</v>
      </c>
    </row>
    <row r="345" spans="2:10" ht="13" x14ac:dyDescent="0.3">
      <c r="B345" s="517" t="s">
        <v>10</v>
      </c>
      <c r="C345" s="518"/>
      <c r="D345" s="519"/>
      <c r="E345" s="386">
        <v>6.09</v>
      </c>
      <c r="F345" s="387">
        <f>'7990NTP-P'!D107</f>
        <v>9.09</v>
      </c>
    </row>
    <row r="346" spans="2:10" ht="13" x14ac:dyDescent="0.3">
      <c r="B346" s="508" t="s">
        <v>241</v>
      </c>
      <c r="C346" s="509"/>
      <c r="D346" s="510"/>
      <c r="E346" s="388">
        <v>34.58</v>
      </c>
      <c r="F346" s="387">
        <f>'7990NTP-P'!D108</f>
        <v>42.38</v>
      </c>
    </row>
    <row r="347" spans="2:10" ht="13" x14ac:dyDescent="0.3">
      <c r="B347" s="508" t="s">
        <v>242</v>
      </c>
      <c r="C347" s="509"/>
      <c r="D347" s="510"/>
      <c r="E347" s="388">
        <v>36.33</v>
      </c>
      <c r="F347" s="387">
        <f>'7990NTP-P'!D109</f>
        <v>42.85</v>
      </c>
    </row>
    <row r="348" spans="2:10" ht="13" x14ac:dyDescent="0.3">
      <c r="B348" s="508" t="s">
        <v>243</v>
      </c>
      <c r="C348" s="509"/>
      <c r="D348" s="510"/>
      <c r="E348" s="386">
        <v>10.37</v>
      </c>
      <c r="F348" s="387">
        <f>'7990NTP-P'!D110</f>
        <v>11.47</v>
      </c>
    </row>
    <row r="349" spans="2:10" ht="13.5" thickBot="1" x14ac:dyDescent="0.35">
      <c r="B349" s="511" t="s">
        <v>240</v>
      </c>
      <c r="C349" s="512"/>
      <c r="D349" s="513"/>
      <c r="E349" s="389">
        <v>144.66</v>
      </c>
      <c r="F349" s="390">
        <f>'7990NTP-P'!D111</f>
        <v>144.96</v>
      </c>
    </row>
    <row r="350" spans="2:10" x14ac:dyDescent="0.25">
      <c r="B350" s="34"/>
      <c r="C350" s="34"/>
      <c r="G350" s="34"/>
      <c r="H350" s="182"/>
      <c r="I350" s="109"/>
      <c r="J350" s="109"/>
    </row>
    <row r="351" spans="2:10" ht="13" x14ac:dyDescent="0.3">
      <c r="B351" s="572" t="s">
        <v>265</v>
      </c>
      <c r="C351" s="572"/>
      <c r="D351" s="572"/>
      <c r="E351" s="572"/>
      <c r="F351" s="572"/>
      <c r="G351" s="572"/>
      <c r="H351" s="572"/>
      <c r="I351" s="189"/>
      <c r="J351" s="189"/>
    </row>
    <row r="352" spans="2:10" ht="13" x14ac:dyDescent="0.3">
      <c r="B352" s="572"/>
      <c r="C352" s="572"/>
      <c r="D352" s="572"/>
      <c r="E352" s="572"/>
      <c r="F352" s="572"/>
      <c r="G352" s="572"/>
      <c r="H352" s="572"/>
      <c r="I352" s="189"/>
      <c r="J352" s="189"/>
    </row>
    <row r="353" spans="2:10" ht="13" x14ac:dyDescent="0.3">
      <c r="B353" s="190" t="s">
        <v>266</v>
      </c>
      <c r="C353" s="190"/>
      <c r="G353" s="34"/>
      <c r="H353" s="182"/>
      <c r="I353" s="109"/>
      <c r="J353" s="109"/>
    </row>
    <row r="354" spans="2:10" x14ac:dyDescent="0.25">
      <c r="I354" s="35"/>
      <c r="J354" s="35"/>
    </row>
  </sheetData>
  <sheetProtection algorithmName="SHA-512" hashValue="g6fHgspLvfJq0o3TT+HAo+Z6RE5bfGWSA6pYAJUUwH9sN2lRvbEyeYNoP80kB4lo4rJad7WRbQUVdrLDbYGqkQ==" saltValue="OmAKObe91Pnp2bDAk4Esjg==" spinCount="100000" sheet="1" objects="1" scenarios="1"/>
  <mergeCells count="74">
    <mergeCell ref="B351:H352"/>
    <mergeCell ref="B13:C13"/>
    <mergeCell ref="B6:E6"/>
    <mergeCell ref="B7:E7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5:D275"/>
    <mergeCell ref="B276:D276"/>
    <mergeCell ref="B277:D277"/>
    <mergeCell ref="B2:D2"/>
    <mergeCell ref="B3:D3"/>
    <mergeCell ref="B4:D4"/>
    <mergeCell ref="B241:D241"/>
    <mergeCell ref="B247:D247"/>
    <mergeCell ref="B278:D278"/>
    <mergeCell ref="B279:D279"/>
    <mergeCell ref="B280:D280"/>
    <mergeCell ref="B281:D281"/>
    <mergeCell ref="B282:D282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6:C306"/>
    <mergeCell ref="B307:C307"/>
    <mergeCell ref="B308:C308"/>
    <mergeCell ref="B309:C309"/>
    <mergeCell ref="B310:C310"/>
    <mergeCell ref="B311:C311"/>
    <mergeCell ref="B316:D316"/>
    <mergeCell ref="B326:F326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B342:D342"/>
    <mergeCell ref="B348:D348"/>
    <mergeCell ref="B349:D349"/>
    <mergeCell ref="B341:F341"/>
    <mergeCell ref="B343:D343"/>
    <mergeCell ref="B344:D344"/>
    <mergeCell ref="B345:D345"/>
    <mergeCell ref="B346:D346"/>
    <mergeCell ref="B347:D347"/>
  </mergeCells>
  <conditionalFormatting sqref="B342">
    <cfRule type="expression" dxfId="0" priority="5" stopIfTrue="1">
      <formula>OR(ABS(#REF!-$E342)&gt;=1,AND(OR(ABS(#REF!-#REF!)&gt;=1,ABS(#REF!-$E342)&gt;=1),OR(MIN(#REF!,#REF!,#REF!)&lt;&gt;0,MAX(#REF!,#REF!,#REF!)&lt;&gt;0)))</formula>
    </cfRule>
  </conditionalFormatting>
  <dataValidations count="10">
    <dataValidation type="whole" operator="greaterThan" allowBlank="1" showInputMessage="1" showErrorMessage="1" sqref="C263:G263" xr:uid="{00000000-0002-0000-0100-000000000000}">
      <formula1>0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FL Info, and if the 7895 is required, that form as well. Review to ensure that these amounts match." sqref="F332" xr:uid="{00000000-0002-0000-0100-000001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FL Info. Review to ensure that these amounts match." sqref="F328 G340 F330" xr:uid="{00000000-0002-0000-0100-000002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7895, when that form is required. Review to ensure that these amounts match." sqref="G318" xr:uid="{00000000-0002-0000-0100-000003000000}">
      <formula1>2</formula1>
    </dataValidation>
    <dataValidation type="whole" operator="greaterThanOrEqual" allowBlank="1" showInputMessage="1" errorTitle="Invalid Entry" error="Must be a whole number &gt;= 0." promptTitle="Fiscal Detail Amount" prompt="Fiscal detail must match the amounts on the 7895, when that form is required. Review to ensure that these amounts match." sqref="G320:G325" xr:uid="{00000000-0002-0000-0100-000004000000}">
      <formula1>0</formula1>
    </dataValidation>
    <dataValidation type="decimal" operator="greaterThanOrEqual" allowBlank="1" showInputMessage="1" errorTitle="Invalid Entry" error="Must be a whole number &gt;= 0." promptTitle="Fiscal Detail Amount" prompt="Fiscal detail  must match the amounts on the FL Info, and if the 7895 is required, that form as well. Review to ensure that these amounts match." sqref="F331" xr:uid="{00000000-0002-0000-0100-000005000000}">
      <formula1>2</formula1>
    </dataValidation>
    <dataValidation type="decimal" operator="greaterThanOrEqual" allowBlank="1" showInputMessage="1" errorTitle="Invalid Entry" error="Must be a whole number &gt;= 0." promptTitle=" Fiscal Detail Amount" prompt="Fiscal detail  must match the amounts on the FL Info. Review to ensure that these amounts match." sqref="F327" xr:uid="{00000000-0002-0000-0100-000006000000}">
      <formula1>2</formula1>
    </dataValidation>
    <dataValidation type="decimal" operator="greaterThanOrEqual" allowBlank="1" showInputMessage="1" showErrorMessage="1" errorTitle="Invalid Entry" error="Must be a whole number &gt;= 0." promptTitle="Fiscal Detail Amount" prompt="Fiscal detail must match the amounts on the 7895, when that form is required. Review to ensure that these amounts match." sqref="G319" xr:uid="{00000000-0002-0000-0100-000007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7990, and if the 7895 is required, that form as well. Review to ensure that these amounts match." sqref="F333:F339" xr:uid="{00000000-0002-0000-0100-000008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7990. Review to ensure that these amounts match." sqref="F329" xr:uid="{00000000-0002-0000-0100-000009000000}">
      <formula1>2</formula1>
    </dataValidation>
  </dataValidations>
  <pageMargins left="0.7" right="0.7" top="0.5" bottom="0.5" header="0.3" footer="0.3"/>
  <pageSetup scale="12" orientation="portrait" r:id="rId1"/>
  <headerFooter>
    <oddFooter>&amp;LDHCS 5994 (04/15) 
&amp;F - &amp;A</oddFooter>
  </headerFooter>
  <rowBreaks count="1" manualBreakCount="1">
    <brk id="262" max="16" man="1"/>
  </rowBreaks>
  <ignoredErrors>
    <ignoredError sqref="A237 A244 A260" numberStoredAsText="1"/>
    <ignoredError sqref="H214" formula="1"/>
  </ignoredErrors>
  <legacyDrawing r:id="rId2"/>
</worksheet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7990NTP-P</vt:lpstr>
      <vt:lpstr>FL Info</vt:lpstr>
      <vt:lpstr>'7990NTP-P'!Print_Area</vt:lpstr>
      <vt:lpstr>'FL Info'!Print_Area</vt:lpstr>
    </vt:vector>
  </TitlesOfParts>
  <Company>Department of Alcohol &amp; Drug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ADP</dc:creator>
  <cp:lastModifiedBy>Stevans, Aubrey@DHCS</cp:lastModifiedBy>
  <cp:lastPrinted>2019-05-29T18:21:14Z</cp:lastPrinted>
  <dcterms:created xsi:type="dcterms:W3CDTF">1999-07-07T16:24:46Z</dcterms:created>
  <dcterms:modified xsi:type="dcterms:W3CDTF">2025-09-16T14:25:23Z</dcterms:modified>
</cp:coreProperties>
</file>